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 melléklet" sheetId="94" r:id="rId1"/>
    <sheet name="2. melléklet" sheetId="102" r:id="rId2"/>
    <sheet name="3. melléklet" sheetId="96" r:id="rId3"/>
    <sheet name="4. melléklet" sheetId="58" r:id="rId4"/>
    <sheet name="5. melléklet" sheetId="106" r:id="rId5"/>
    <sheet name="6. melléklet" sheetId="104" r:id="rId6"/>
    <sheet name="7. melléklet " sheetId="105" r:id="rId7"/>
    <sheet name="8. melléklet" sheetId="98" r:id="rId8"/>
    <sheet name="9. melléklet" sheetId="107" r:id="rId9"/>
    <sheet name="10. melléklet" sheetId="24" r:id="rId10"/>
    <sheet name="11. melléklet" sheetId="68" r:id="rId11"/>
    <sheet name="12. melléklet" sheetId="69" r:id="rId12"/>
    <sheet name="13. melléklet" sheetId="85" r:id="rId13"/>
    <sheet name="14. melléklet" sheetId="112" r:id="rId14"/>
    <sheet name="15. melléklet" sheetId="108" r:id="rId15"/>
    <sheet name="16. melléklet" sheetId="86" r:id="rId16"/>
    <sheet name="17. melléklet" sheetId="21" r:id="rId17"/>
    <sheet name="18. melléklet" sheetId="29" r:id="rId18"/>
    <sheet name="19. melléklet " sheetId="109" r:id="rId19"/>
    <sheet name="20. melléklet" sheetId="110" r:id="rId20"/>
    <sheet name="21. melléklet" sheetId="111" r:id="rId21"/>
    <sheet name=" 22. melléklet" sheetId="101" r:id="rId22"/>
    <sheet name="23. melléklet" sheetId="19" r:id="rId23"/>
  </sheets>
  <definedNames>
    <definedName name="_xlnm.Print_Titles" localSheetId="21">' 22. melléklet'!$1:$1</definedName>
    <definedName name="_xlnm.Print_Area" localSheetId="21">' 22. melléklet'!$A$1:$F$36</definedName>
    <definedName name="_xlnm.Print_Area" localSheetId="10">'11. melléklet'!$A$1:$G$33</definedName>
    <definedName name="_xlnm.Print_Area" localSheetId="18">'19. melléklet '!$A$1:$O$48</definedName>
    <definedName name="_xlnm.Print_Area" localSheetId="19">'20. melléklet'!$A$1:$M$35</definedName>
    <definedName name="_xlnm.Print_Area" localSheetId="4">'5. melléklet'!$A$1:$K$29</definedName>
    <definedName name="_xlnm.Print_Area" localSheetId="8">'9. melléklet'!$A$1:$F$41</definedName>
  </definedNames>
  <calcPr calcId="181029"/>
</workbook>
</file>

<file path=xl/calcChain.xml><?xml version="1.0" encoding="utf-8"?>
<calcChain xmlns="http://schemas.openxmlformats.org/spreadsheetml/2006/main">
  <c r="E2" i="111" l="1"/>
  <c r="O2" i="109"/>
  <c r="F2" i="21"/>
  <c r="H2" i="108"/>
  <c r="H2" i="112"/>
  <c r="F18" i="21"/>
  <c r="F17" i="21"/>
  <c r="F16" i="21"/>
  <c r="F15" i="21"/>
  <c r="F14" i="21"/>
  <c r="F13" i="21"/>
  <c r="F12" i="21"/>
  <c r="F11" i="21"/>
  <c r="F10" i="21"/>
  <c r="F9" i="21"/>
  <c r="F8" i="21"/>
  <c r="D13" i="19"/>
  <c r="D29" i="110" l="1"/>
  <c r="E29" i="110"/>
  <c r="F29" i="110"/>
  <c r="G29" i="110"/>
  <c r="H29" i="110"/>
  <c r="I29" i="110"/>
  <c r="J29" i="110"/>
  <c r="C29" i="110"/>
  <c r="G42" i="109"/>
  <c r="G46" i="109" s="1"/>
  <c r="G43" i="109"/>
  <c r="C43" i="109"/>
  <c r="D30" i="110"/>
  <c r="E30" i="110"/>
  <c r="F30" i="110"/>
  <c r="G30" i="110"/>
  <c r="H30" i="110"/>
  <c r="I30" i="110"/>
  <c r="J30" i="110"/>
  <c r="C30" i="110"/>
  <c r="D43" i="109"/>
  <c r="E43" i="109"/>
  <c r="F43" i="109"/>
  <c r="H43" i="109"/>
  <c r="I43" i="109"/>
  <c r="J43" i="109"/>
  <c r="K43" i="109"/>
  <c r="J16" i="86"/>
  <c r="J15" i="86"/>
  <c r="F17" i="86"/>
  <c r="G17" i="86"/>
  <c r="I17" i="86"/>
  <c r="E17" i="86"/>
  <c r="E12" i="21"/>
  <c r="D12" i="21"/>
  <c r="D15" i="21" s="1"/>
  <c r="H14" i="86"/>
  <c r="I14" i="86"/>
  <c r="J14" i="86"/>
  <c r="F14" i="86"/>
  <c r="G14" i="86"/>
  <c r="E14" i="86"/>
  <c r="G10" i="86"/>
  <c r="G11" i="86"/>
  <c r="G12" i="86"/>
  <c r="G13" i="86"/>
  <c r="G9" i="86"/>
  <c r="J9" i="86" s="1"/>
  <c r="E15" i="21" l="1"/>
  <c r="J17" i="86"/>
  <c r="H17" i="86"/>
  <c r="D21" i="108" l="1"/>
  <c r="E21" i="108"/>
  <c r="F21" i="108"/>
  <c r="G21" i="108"/>
  <c r="H21" i="108"/>
  <c r="C21" i="108"/>
  <c r="F31" i="112"/>
  <c r="G31" i="112"/>
  <c r="H31" i="112"/>
  <c r="G19" i="112"/>
  <c r="H19" i="112"/>
  <c r="F19" i="112"/>
  <c r="E15" i="85" l="1"/>
  <c r="F15" i="85"/>
  <c r="G15" i="85"/>
  <c r="H15" i="85"/>
  <c r="I15" i="85"/>
  <c r="J15" i="85"/>
  <c r="K15" i="85"/>
  <c r="L15" i="85"/>
  <c r="M15" i="85"/>
  <c r="D15" i="85"/>
  <c r="G11" i="69"/>
  <c r="D38" i="107"/>
  <c r="E38" i="107"/>
  <c r="C38" i="107"/>
  <c r="D65" i="98" l="1"/>
  <c r="E65" i="98"/>
  <c r="C65" i="98"/>
  <c r="D8" i="98"/>
  <c r="E8" i="98"/>
  <c r="C8" i="98"/>
  <c r="F18" i="98"/>
  <c r="D22" i="24" l="1"/>
  <c r="C17" i="106"/>
  <c r="C43" i="102"/>
  <c r="D43" i="102"/>
  <c r="C37" i="102"/>
  <c r="D37" i="102"/>
  <c r="C28" i="102"/>
  <c r="D28" i="102"/>
  <c r="C24" i="102"/>
  <c r="D24" i="102"/>
  <c r="C19" i="102"/>
  <c r="D19" i="102"/>
  <c r="C14" i="102"/>
  <c r="D14" i="102"/>
  <c r="C11" i="102"/>
  <c r="D11" i="102"/>
  <c r="G39" i="105"/>
  <c r="F39" i="105"/>
  <c r="E39" i="105"/>
  <c r="H27" i="105"/>
  <c r="H28" i="105"/>
  <c r="H29" i="105"/>
  <c r="G22" i="105"/>
  <c r="F22" i="105"/>
  <c r="E22" i="105"/>
  <c r="H69" i="104"/>
  <c r="F68" i="104"/>
  <c r="E68" i="104"/>
  <c r="G58" i="104"/>
  <c r="F58" i="104"/>
  <c r="E58" i="104"/>
  <c r="F20" i="104"/>
  <c r="E20" i="104"/>
  <c r="D31" i="102" l="1"/>
  <c r="D45" i="102" s="1"/>
  <c r="C31" i="102"/>
  <c r="C45" i="102" s="1"/>
  <c r="F45" i="98" l="1"/>
  <c r="F46" i="98"/>
  <c r="F47" i="98"/>
  <c r="F48" i="98"/>
  <c r="F49" i="98"/>
  <c r="F50" i="98"/>
  <c r="F51" i="98"/>
  <c r="D26" i="19" l="1"/>
  <c r="D32" i="19"/>
  <c r="F11" i="69" l="1"/>
  <c r="G20" i="68"/>
  <c r="G21" i="68"/>
  <c r="G19" i="68"/>
  <c r="G11" i="68"/>
  <c r="G12" i="68"/>
  <c r="G13" i="68"/>
  <c r="G14" i="68"/>
  <c r="G15" i="68"/>
  <c r="G16" i="68"/>
  <c r="F69" i="98" l="1"/>
  <c r="C75" i="98"/>
  <c r="D75" i="98"/>
  <c r="E75" i="98"/>
  <c r="M2" i="110" l="1"/>
  <c r="E11" i="69"/>
  <c r="D11" i="69"/>
  <c r="J28" i="110"/>
  <c r="J34" i="110" s="1"/>
  <c r="I28" i="110"/>
  <c r="I34" i="110" s="1"/>
  <c r="H28" i="110"/>
  <c r="H34" i="110" s="1"/>
  <c r="G28" i="110"/>
  <c r="G34" i="110" s="1"/>
  <c r="F28" i="110"/>
  <c r="F34" i="110" s="1"/>
  <c r="E28" i="110"/>
  <c r="E34" i="110" s="1"/>
  <c r="D28" i="110"/>
  <c r="D34" i="110" s="1"/>
  <c r="C28" i="110"/>
  <c r="C34" i="110" s="1"/>
  <c r="O41" i="109"/>
  <c r="K41" i="109"/>
  <c r="D42" i="109"/>
  <c r="E42" i="109"/>
  <c r="F42" i="109"/>
  <c r="H42" i="109"/>
  <c r="I42" i="109"/>
  <c r="J42" i="109"/>
  <c r="K42" i="109"/>
  <c r="C42" i="109"/>
  <c r="F41" i="109"/>
  <c r="I41" i="109"/>
  <c r="H41" i="109"/>
  <c r="G41" i="109"/>
  <c r="E41" i="109"/>
  <c r="D41" i="109"/>
  <c r="C41" i="109"/>
  <c r="J41" i="109"/>
  <c r="H22" i="108"/>
  <c r="H24" i="108" s="1"/>
  <c r="E16" i="108"/>
  <c r="E19" i="108"/>
  <c r="D16" i="108"/>
  <c r="D19" i="108"/>
  <c r="C19" i="108"/>
  <c r="C16" i="108"/>
  <c r="C14" i="108"/>
  <c r="D14" i="108"/>
  <c r="F14" i="108"/>
  <c r="G14" i="108"/>
  <c r="H14" i="108"/>
  <c r="F22" i="108"/>
  <c r="F24" i="108" s="1"/>
  <c r="G22" i="108"/>
  <c r="G24" i="108" s="1"/>
  <c r="E14" i="108"/>
  <c r="K46" i="109" l="1"/>
  <c r="F46" i="109"/>
  <c r="I46" i="109"/>
  <c r="E46" i="109"/>
  <c r="C46" i="109"/>
  <c r="H46" i="109"/>
  <c r="D46" i="109"/>
  <c r="J46" i="109"/>
  <c r="H33" i="24" l="1"/>
  <c r="H30" i="24"/>
  <c r="H29" i="24"/>
  <c r="H28" i="24"/>
  <c r="H27" i="24"/>
  <c r="H25" i="24"/>
  <c r="H24" i="24"/>
  <c r="H23" i="24"/>
  <c r="H20" i="24"/>
  <c r="H19" i="24"/>
  <c r="H18" i="24"/>
  <c r="H17" i="24"/>
  <c r="H16" i="24"/>
  <c r="H14" i="24"/>
  <c r="H13" i="24"/>
  <c r="H12" i="24"/>
  <c r="H11" i="24"/>
  <c r="H10" i="24"/>
  <c r="H9" i="24"/>
  <c r="H8" i="24"/>
  <c r="F2" i="107"/>
  <c r="D10" i="85"/>
  <c r="F75" i="98"/>
  <c r="F44" i="98"/>
  <c r="F43" i="98"/>
  <c r="F42" i="98"/>
  <c r="F41" i="98"/>
  <c r="F40" i="98"/>
  <c r="F39" i="98"/>
  <c r="F38" i="98"/>
  <c r="F37" i="98"/>
  <c r="F36" i="98"/>
  <c r="F35" i="98"/>
  <c r="F34" i="98"/>
  <c r="F33" i="98"/>
  <c r="F32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  <c r="F17" i="98"/>
  <c r="F16" i="98"/>
  <c r="F15" i="98"/>
  <c r="F14" i="98"/>
  <c r="F13" i="98"/>
  <c r="F12" i="98"/>
  <c r="F11" i="98"/>
  <c r="F10" i="98"/>
  <c r="F9" i="98"/>
  <c r="F8" i="98"/>
  <c r="F73" i="98"/>
  <c r="F72" i="98"/>
  <c r="F71" i="98"/>
  <c r="F70" i="98"/>
  <c r="F68" i="98"/>
  <c r="F67" i="98"/>
  <c r="F66" i="98"/>
  <c r="F65" i="98"/>
  <c r="F40" i="107" l="1"/>
  <c r="F36" i="107"/>
  <c r="F35" i="107"/>
  <c r="F33" i="107"/>
  <c r="F29" i="107"/>
  <c r="F28" i="107"/>
  <c r="F27" i="107"/>
  <c r="F26" i="107"/>
  <c r="F24" i="107"/>
  <c r="F21" i="107"/>
  <c r="F20" i="107"/>
  <c r="F19" i="107"/>
  <c r="F18" i="107"/>
  <c r="F17" i="107"/>
  <c r="F16" i="107"/>
  <c r="F15" i="107"/>
  <c r="F14" i="107"/>
  <c r="F13" i="107"/>
  <c r="F12" i="107"/>
  <c r="F11" i="107"/>
  <c r="F10" i="107"/>
  <c r="F9" i="107"/>
  <c r="E41" i="107"/>
  <c r="D41" i="107"/>
  <c r="C41" i="107"/>
  <c r="E22" i="107"/>
  <c r="D22" i="107"/>
  <c r="C22" i="107"/>
  <c r="F22" i="107" l="1"/>
  <c r="F41" i="107"/>
  <c r="F38" i="107"/>
  <c r="H24" i="105"/>
  <c r="I26" i="106"/>
  <c r="K26" i="106" s="1"/>
  <c r="J26" i="106"/>
  <c r="H26" i="106"/>
  <c r="I9" i="106"/>
  <c r="D22" i="112" s="1"/>
  <c r="J9" i="106"/>
  <c r="I11" i="106"/>
  <c r="D24" i="112" s="1"/>
  <c r="J11" i="106"/>
  <c r="I12" i="106"/>
  <c r="J12" i="106"/>
  <c r="I13" i="106"/>
  <c r="J13" i="106"/>
  <c r="K13" i="106" s="1"/>
  <c r="I14" i="106"/>
  <c r="J14" i="106"/>
  <c r="K14" i="106" s="1"/>
  <c r="I15" i="106"/>
  <c r="J15" i="106"/>
  <c r="H15" i="106"/>
  <c r="H13" i="106"/>
  <c r="H14" i="106"/>
  <c r="H12" i="106"/>
  <c r="H11" i="106"/>
  <c r="C24" i="112" s="1"/>
  <c r="H9" i="106"/>
  <c r="C22" i="112" s="1"/>
  <c r="D19" i="106"/>
  <c r="E19" i="106"/>
  <c r="D20" i="106"/>
  <c r="E20" i="106"/>
  <c r="D26" i="106"/>
  <c r="D28" i="106" s="1"/>
  <c r="E26" i="106"/>
  <c r="F26" i="106" s="1"/>
  <c r="C26" i="106"/>
  <c r="C20" i="106"/>
  <c r="C19" i="106"/>
  <c r="D9" i="106"/>
  <c r="E9" i="106"/>
  <c r="D10" i="106"/>
  <c r="E10" i="106"/>
  <c r="D12" i="106"/>
  <c r="E12" i="106"/>
  <c r="C12" i="106"/>
  <c r="C10" i="106"/>
  <c r="C9" i="106"/>
  <c r="F27" i="106"/>
  <c r="F24" i="106"/>
  <c r="F19" i="106"/>
  <c r="F17" i="106"/>
  <c r="K2" i="106"/>
  <c r="J28" i="106"/>
  <c r="E28" i="106"/>
  <c r="C28" i="106"/>
  <c r="D24" i="58"/>
  <c r="D18" i="112" s="1"/>
  <c r="E24" i="58"/>
  <c r="E18" i="112" s="1"/>
  <c r="D25" i="58"/>
  <c r="D17" i="112" s="1"/>
  <c r="E25" i="58"/>
  <c r="E17" i="112" s="1"/>
  <c r="C25" i="58"/>
  <c r="C17" i="112" s="1"/>
  <c r="C24" i="58"/>
  <c r="C18" i="112" s="1"/>
  <c r="D16" i="58"/>
  <c r="E16" i="58"/>
  <c r="D18" i="58"/>
  <c r="E18" i="58"/>
  <c r="C18" i="58"/>
  <c r="C16" i="58"/>
  <c r="D13" i="58"/>
  <c r="E13" i="58"/>
  <c r="D14" i="58"/>
  <c r="E14" i="58"/>
  <c r="D11" i="58"/>
  <c r="D10" i="112" s="1"/>
  <c r="E11" i="58"/>
  <c r="E10" i="112" s="1"/>
  <c r="C14" i="58"/>
  <c r="C13" i="58"/>
  <c r="C11" i="58"/>
  <c r="C10" i="112" s="1"/>
  <c r="H2" i="105"/>
  <c r="H41" i="105"/>
  <c r="H40" i="105"/>
  <c r="H37" i="105"/>
  <c r="H36" i="105"/>
  <c r="H35" i="105"/>
  <c r="H33" i="105"/>
  <c r="H32" i="105"/>
  <c r="H26" i="105"/>
  <c r="H25" i="105"/>
  <c r="H23" i="105"/>
  <c r="H17" i="105"/>
  <c r="H16" i="105"/>
  <c r="H13" i="105"/>
  <c r="H11" i="105"/>
  <c r="H10" i="105"/>
  <c r="F34" i="105"/>
  <c r="E34" i="105"/>
  <c r="G30" i="105"/>
  <c r="F30" i="105"/>
  <c r="E30" i="105"/>
  <c r="G18" i="105"/>
  <c r="F18" i="105"/>
  <c r="E18" i="105"/>
  <c r="G9" i="105"/>
  <c r="G14" i="105" s="1"/>
  <c r="F9" i="105"/>
  <c r="F14" i="105" s="1"/>
  <c r="E9" i="105"/>
  <c r="E14" i="105" s="1"/>
  <c r="H94" i="104"/>
  <c r="H93" i="104"/>
  <c r="H88" i="104"/>
  <c r="H87" i="104"/>
  <c r="H85" i="104"/>
  <c r="H84" i="104"/>
  <c r="H83" i="104"/>
  <c r="H82" i="104"/>
  <c r="H81" i="104"/>
  <c r="H78" i="104"/>
  <c r="H77" i="104"/>
  <c r="H76" i="104"/>
  <c r="H75" i="104"/>
  <c r="H73" i="104"/>
  <c r="H72" i="104"/>
  <c r="H71" i="104"/>
  <c r="H70" i="104"/>
  <c r="H67" i="104"/>
  <c r="H66" i="104"/>
  <c r="H65" i="104"/>
  <c r="H64" i="104"/>
  <c r="H62" i="104"/>
  <c r="H61" i="104"/>
  <c r="H60" i="104"/>
  <c r="H59" i="104"/>
  <c r="H57" i="104"/>
  <c r="H56" i="104"/>
  <c r="H55" i="104"/>
  <c r="H53" i="104"/>
  <c r="H52" i="104"/>
  <c r="H46" i="104"/>
  <c r="H45" i="104"/>
  <c r="H42" i="104"/>
  <c r="H40" i="104"/>
  <c r="H38" i="104"/>
  <c r="H37" i="104"/>
  <c r="H34" i="104"/>
  <c r="H32" i="104"/>
  <c r="H30" i="104"/>
  <c r="H29" i="104"/>
  <c r="H28" i="104"/>
  <c r="H27" i="104"/>
  <c r="H26" i="104"/>
  <c r="H25" i="104"/>
  <c r="H23" i="104"/>
  <c r="H22" i="104"/>
  <c r="H21" i="104"/>
  <c r="H19" i="104"/>
  <c r="H17" i="104"/>
  <c r="H16" i="104"/>
  <c r="H15" i="104"/>
  <c r="H14" i="104"/>
  <c r="H13" i="104"/>
  <c r="H12" i="104"/>
  <c r="H11" i="104"/>
  <c r="H2" i="104"/>
  <c r="G92" i="104"/>
  <c r="G95" i="104" s="1"/>
  <c r="F92" i="104"/>
  <c r="F95" i="104" s="1"/>
  <c r="E92" i="104"/>
  <c r="E95" i="104" s="1"/>
  <c r="G89" i="104"/>
  <c r="F89" i="104"/>
  <c r="I21" i="106" s="1"/>
  <c r="D28" i="112" s="1"/>
  <c r="E89" i="104"/>
  <c r="H21" i="106" s="1"/>
  <c r="C28" i="112" s="1"/>
  <c r="G86" i="104"/>
  <c r="J20" i="106" s="1"/>
  <c r="F86" i="104"/>
  <c r="I20" i="106" s="1"/>
  <c r="D27" i="112" s="1"/>
  <c r="E86" i="104"/>
  <c r="H20" i="106" s="1"/>
  <c r="C27" i="112" s="1"/>
  <c r="G80" i="104"/>
  <c r="F80" i="104"/>
  <c r="I19" i="106" s="1"/>
  <c r="E80" i="104"/>
  <c r="H19" i="106" s="1"/>
  <c r="C26" i="112" s="1"/>
  <c r="G74" i="104"/>
  <c r="F74" i="104"/>
  <c r="E74" i="104"/>
  <c r="G68" i="104"/>
  <c r="G63" i="104" s="1"/>
  <c r="F63" i="104"/>
  <c r="E63" i="104"/>
  <c r="G51" i="104"/>
  <c r="F51" i="104"/>
  <c r="E51" i="104"/>
  <c r="G47" i="104"/>
  <c r="F47" i="104"/>
  <c r="E47" i="104"/>
  <c r="G44" i="104"/>
  <c r="F44" i="104"/>
  <c r="E44" i="104"/>
  <c r="G41" i="104"/>
  <c r="E22" i="106" s="1"/>
  <c r="F41" i="104"/>
  <c r="D22" i="106" s="1"/>
  <c r="E41" i="104"/>
  <c r="C22" i="58" s="1"/>
  <c r="C16" i="112" s="1"/>
  <c r="G39" i="104"/>
  <c r="E20" i="58" s="1"/>
  <c r="E15" i="112" s="1"/>
  <c r="F39" i="104"/>
  <c r="D21" i="106" s="1"/>
  <c r="E39" i="104"/>
  <c r="C21" i="106" s="1"/>
  <c r="G36" i="104"/>
  <c r="F36" i="104"/>
  <c r="E36" i="104"/>
  <c r="G33" i="104"/>
  <c r="F33" i="104"/>
  <c r="D21" i="58" s="1"/>
  <c r="E33" i="104"/>
  <c r="C14" i="106" s="1"/>
  <c r="C13" i="112" s="1"/>
  <c r="G24" i="104"/>
  <c r="F24" i="104"/>
  <c r="E24" i="104"/>
  <c r="G20" i="104"/>
  <c r="F18" i="104"/>
  <c r="G10" i="104"/>
  <c r="F10" i="104"/>
  <c r="D8" i="106" s="1"/>
  <c r="E10" i="104"/>
  <c r="E9" i="104" s="1"/>
  <c r="F9" i="104"/>
  <c r="C13" i="106" l="1"/>
  <c r="C12" i="112" s="1"/>
  <c r="H10" i="106"/>
  <c r="C23" i="112" s="1"/>
  <c r="D13" i="106"/>
  <c r="D12" i="112" s="1"/>
  <c r="H80" i="104"/>
  <c r="E25" i="112"/>
  <c r="H44" i="104"/>
  <c r="F12" i="106"/>
  <c r="F10" i="106"/>
  <c r="F20" i="106"/>
  <c r="K9" i="106"/>
  <c r="E22" i="112"/>
  <c r="D11" i="106"/>
  <c r="D15" i="108"/>
  <c r="D22" i="108" s="1"/>
  <c r="D24" i="108" s="1"/>
  <c r="D23" i="106"/>
  <c r="D25" i="106" s="1"/>
  <c r="F22" i="106"/>
  <c r="I25" i="106"/>
  <c r="D30" i="58" s="1"/>
  <c r="D26" i="112"/>
  <c r="K20" i="106"/>
  <c r="E27" i="112"/>
  <c r="H30" i="105"/>
  <c r="H39" i="105"/>
  <c r="C32" i="58"/>
  <c r="C31" i="58" s="1"/>
  <c r="C30" i="112"/>
  <c r="D25" i="112"/>
  <c r="E18" i="104"/>
  <c r="E48" i="104" s="1"/>
  <c r="C15" i="108"/>
  <c r="C22" i="108" s="1"/>
  <c r="C24" i="108" s="1"/>
  <c r="I28" i="106"/>
  <c r="D29" i="112"/>
  <c r="G18" i="104"/>
  <c r="E15" i="108"/>
  <c r="E22" i="108" s="1"/>
  <c r="E24" i="108" s="1"/>
  <c r="D19" i="58"/>
  <c r="K28" i="106"/>
  <c r="C25" i="112"/>
  <c r="K15" i="106"/>
  <c r="E30" i="112"/>
  <c r="K11" i="106"/>
  <c r="E24" i="112"/>
  <c r="H28" i="106"/>
  <c r="C29" i="112"/>
  <c r="H47" i="104"/>
  <c r="I10" i="106"/>
  <c r="D23" i="112" s="1"/>
  <c r="D10" i="58"/>
  <c r="D9" i="112" s="1"/>
  <c r="E22" i="58"/>
  <c r="E16" i="112" s="1"/>
  <c r="K12" i="106"/>
  <c r="D32" i="58"/>
  <c r="D30" i="112"/>
  <c r="E34" i="58"/>
  <c r="E29" i="112"/>
  <c r="H33" i="104"/>
  <c r="H22" i="105"/>
  <c r="C10" i="58"/>
  <c r="C9" i="112" s="1"/>
  <c r="C20" i="58"/>
  <c r="C15" i="112" s="1"/>
  <c r="D22" i="58"/>
  <c r="D16" i="112" s="1"/>
  <c r="D20" i="58"/>
  <c r="D15" i="112" s="1"/>
  <c r="C8" i="106"/>
  <c r="D14" i="106"/>
  <c r="C22" i="106"/>
  <c r="E50" i="104"/>
  <c r="H74" i="104"/>
  <c r="H24" i="104"/>
  <c r="H41" i="104"/>
  <c r="H58" i="104"/>
  <c r="H63" i="104"/>
  <c r="F19" i="105"/>
  <c r="H18" i="105"/>
  <c r="C17" i="58"/>
  <c r="E17" i="58"/>
  <c r="C19" i="58"/>
  <c r="C21" i="58"/>
  <c r="E21" i="58"/>
  <c r="F21" i="58" s="1"/>
  <c r="E13" i="106"/>
  <c r="E11" i="106"/>
  <c r="C34" i="58"/>
  <c r="H95" i="104"/>
  <c r="H10" i="104"/>
  <c r="H36" i="104"/>
  <c r="H39" i="104"/>
  <c r="H51" i="104"/>
  <c r="H86" i="104"/>
  <c r="H14" i="105"/>
  <c r="E10" i="58"/>
  <c r="E9" i="112" s="1"/>
  <c r="D17" i="58"/>
  <c r="E19" i="58"/>
  <c r="F28" i="106"/>
  <c r="E21" i="106"/>
  <c r="F21" i="106" s="1"/>
  <c r="C11" i="106"/>
  <c r="E14" i="106"/>
  <c r="E8" i="106"/>
  <c r="F8" i="106" s="1"/>
  <c r="J21" i="106"/>
  <c r="J19" i="106"/>
  <c r="E32" i="58"/>
  <c r="D34" i="58"/>
  <c r="H25" i="106"/>
  <c r="C30" i="58" s="1"/>
  <c r="C23" i="106"/>
  <c r="C25" i="106" s="1"/>
  <c r="F9" i="106"/>
  <c r="G21" i="105"/>
  <c r="G34" i="105"/>
  <c r="H34" i="105" s="1"/>
  <c r="H9" i="105"/>
  <c r="E19" i="105"/>
  <c r="E21" i="105"/>
  <c r="E45" i="105" s="1"/>
  <c r="F21" i="105"/>
  <c r="F45" i="105" s="1"/>
  <c r="G19" i="105"/>
  <c r="H20" i="104"/>
  <c r="G9" i="104"/>
  <c r="H9" i="104" s="1"/>
  <c r="G43" i="104"/>
  <c r="G50" i="104"/>
  <c r="G96" i="104" s="1"/>
  <c r="D15" i="19" s="1"/>
  <c r="F91" i="104"/>
  <c r="E91" i="104"/>
  <c r="E43" i="104"/>
  <c r="H18" i="104"/>
  <c r="H68" i="104"/>
  <c r="H92" i="104"/>
  <c r="G91" i="104"/>
  <c r="F35" i="104"/>
  <c r="E96" i="104"/>
  <c r="E79" i="104"/>
  <c r="F43" i="104"/>
  <c r="F48" i="104"/>
  <c r="F50" i="104"/>
  <c r="C16" i="106" l="1"/>
  <c r="E42" i="105"/>
  <c r="F20" i="58"/>
  <c r="F11" i="106"/>
  <c r="E35" i="104"/>
  <c r="G35" i="104"/>
  <c r="H35" i="104" s="1"/>
  <c r="F13" i="106"/>
  <c r="E12" i="112"/>
  <c r="G45" i="105"/>
  <c r="E15" i="19" s="1"/>
  <c r="K19" i="106"/>
  <c r="E26" i="112"/>
  <c r="F14" i="106"/>
  <c r="E13" i="112"/>
  <c r="H91" i="104"/>
  <c r="J25" i="106"/>
  <c r="E30" i="58" s="1"/>
  <c r="E28" i="112"/>
  <c r="D16" i="106"/>
  <c r="D18" i="106" s="1"/>
  <c r="D29" i="106" s="1"/>
  <c r="D13" i="112"/>
  <c r="I8" i="106"/>
  <c r="D21" i="112" s="1"/>
  <c r="D31" i="112" s="1"/>
  <c r="G48" i="104"/>
  <c r="H19" i="105"/>
  <c r="E14" i="19"/>
  <c r="H43" i="104"/>
  <c r="E16" i="106"/>
  <c r="H8" i="106"/>
  <c r="C21" i="112" s="1"/>
  <c r="C31" i="112" s="1"/>
  <c r="J10" i="106"/>
  <c r="E23" i="106"/>
  <c r="H50" i="104"/>
  <c r="J8" i="106"/>
  <c r="E21" i="112" s="1"/>
  <c r="G42" i="105"/>
  <c r="H21" i="105"/>
  <c r="F42" i="105"/>
  <c r="G79" i="104"/>
  <c r="F79" i="104"/>
  <c r="F96" i="104"/>
  <c r="H96" i="104" s="1"/>
  <c r="H45" i="105" l="1"/>
  <c r="I18" i="106"/>
  <c r="I29" i="106" s="1"/>
  <c r="K25" i="106"/>
  <c r="D29" i="58"/>
  <c r="H48" i="104"/>
  <c r="D14" i="19"/>
  <c r="K10" i="106"/>
  <c r="E23" i="112"/>
  <c r="E31" i="112" s="1"/>
  <c r="E29" i="58"/>
  <c r="K8" i="106"/>
  <c r="J18" i="106"/>
  <c r="C29" i="58"/>
  <c r="H18" i="106"/>
  <c r="E18" i="106"/>
  <c r="F16" i="106"/>
  <c r="E25" i="106"/>
  <c r="F25" i="106" s="1"/>
  <c r="F23" i="106"/>
  <c r="H42" i="105"/>
  <c r="H79" i="104"/>
  <c r="J29" i="106" l="1"/>
  <c r="K29" i="106" s="1"/>
  <c r="K18" i="106"/>
  <c r="E29" i="106"/>
  <c r="F29" i="106" s="1"/>
  <c r="F18" i="106"/>
  <c r="H29" i="106"/>
  <c r="C18" i="106"/>
  <c r="C29" i="106" s="1"/>
  <c r="E26" i="85"/>
  <c r="E27" i="85" s="1"/>
  <c r="F26" i="85"/>
  <c r="F27" i="85" s="1"/>
  <c r="G26" i="85"/>
  <c r="G27" i="85" s="1"/>
  <c r="H26" i="85"/>
  <c r="H27" i="85" s="1"/>
  <c r="I26" i="85"/>
  <c r="I27" i="85" s="1"/>
  <c r="J26" i="85"/>
  <c r="J27" i="85" s="1"/>
  <c r="K26" i="85"/>
  <c r="K27" i="85" s="1"/>
  <c r="L26" i="85"/>
  <c r="L27" i="85" s="1"/>
  <c r="D20" i="96"/>
  <c r="C20" i="96"/>
  <c r="D17" i="96"/>
  <c r="C17" i="96"/>
  <c r="C13" i="96"/>
  <c r="D13" i="96"/>
  <c r="E25" i="96"/>
  <c r="E23" i="96"/>
  <c r="E19" i="96"/>
  <c r="E18" i="96"/>
  <c r="E16" i="96"/>
  <c r="E15" i="96"/>
  <c r="E12" i="96"/>
  <c r="E11" i="96"/>
  <c r="E9" i="96"/>
  <c r="E8" i="96"/>
  <c r="C10" i="96"/>
  <c r="D10" i="96"/>
  <c r="D14" i="96" l="1"/>
  <c r="D24" i="96" s="1"/>
  <c r="D21" i="96"/>
  <c r="D26" i="96" s="1"/>
  <c r="E20" i="96"/>
  <c r="C21" i="96"/>
  <c r="C26" i="96" s="1"/>
  <c r="E13" i="96"/>
  <c r="C14" i="96"/>
  <c r="E17" i="96"/>
  <c r="E10" i="96"/>
  <c r="G30" i="102"/>
  <c r="G29" i="102"/>
  <c r="F28" i="102"/>
  <c r="E28" i="102"/>
  <c r="G42" i="102"/>
  <c r="G41" i="102"/>
  <c r="G39" i="102"/>
  <c r="G38" i="102"/>
  <c r="G36" i="102"/>
  <c r="G34" i="102"/>
  <c r="G33" i="102"/>
  <c r="G32" i="102"/>
  <c r="G27" i="102"/>
  <c r="G26" i="102"/>
  <c r="G25" i="102"/>
  <c r="G23" i="102"/>
  <c r="G22" i="102"/>
  <c r="G21" i="102"/>
  <c r="G20" i="102"/>
  <c r="G18" i="102"/>
  <c r="G17" i="102"/>
  <c r="G16" i="102"/>
  <c r="G13" i="102"/>
  <c r="G12" i="102"/>
  <c r="G10" i="102"/>
  <c r="G9" i="102"/>
  <c r="G8" i="102"/>
  <c r="G15" i="102"/>
  <c r="E37" i="102"/>
  <c r="E43" i="102"/>
  <c r="E19" i="102"/>
  <c r="F19" i="102"/>
  <c r="E14" i="102"/>
  <c r="F14" i="102"/>
  <c r="E11" i="102"/>
  <c r="F11" i="102"/>
  <c r="E24" i="102"/>
  <c r="F24" i="102"/>
  <c r="G2" i="102"/>
  <c r="F43" i="102"/>
  <c r="F37" i="102"/>
  <c r="E39" i="94"/>
  <c r="E24" i="94"/>
  <c r="C39" i="94"/>
  <c r="C24" i="94"/>
  <c r="C15" i="94"/>
  <c r="C20" i="94"/>
  <c r="C12" i="94"/>
  <c r="D22" i="96" l="1"/>
  <c r="E14" i="96"/>
  <c r="G28" i="102"/>
  <c r="E21" i="96"/>
  <c r="F31" i="102"/>
  <c r="F45" i="102" s="1"/>
  <c r="E31" i="102"/>
  <c r="C27" i="94"/>
  <c r="E26" i="96"/>
  <c r="C22" i="96"/>
  <c r="E22" i="96" s="1"/>
  <c r="C24" i="96"/>
  <c r="E24" i="96" s="1"/>
  <c r="F44" i="102"/>
  <c r="G35" i="102"/>
  <c r="G40" i="102"/>
  <c r="G43" i="102"/>
  <c r="E44" i="102"/>
  <c r="G37" i="102"/>
  <c r="G19" i="102"/>
  <c r="G24" i="102"/>
  <c r="G14" i="102"/>
  <c r="G11" i="102"/>
  <c r="G31" i="102" l="1"/>
  <c r="G44" i="102"/>
  <c r="E45" i="102"/>
  <c r="G45" i="102" s="1"/>
  <c r="I8" i="86" l="1"/>
  <c r="G26" i="24"/>
  <c r="G31" i="24" s="1"/>
  <c r="F26" i="24"/>
  <c r="F31" i="24" s="1"/>
  <c r="E26" i="24"/>
  <c r="E31" i="24" s="1"/>
  <c r="D26" i="24"/>
  <c r="G21" i="24"/>
  <c r="F21" i="24"/>
  <c r="E21" i="24"/>
  <c r="D21" i="24"/>
  <c r="E15" i="24"/>
  <c r="F15" i="24"/>
  <c r="G15" i="24"/>
  <c r="D15" i="24"/>
  <c r="E26" i="19"/>
  <c r="D31" i="24" l="1"/>
  <c r="H31" i="24" s="1"/>
  <c r="H26" i="24"/>
  <c r="G22" i="24"/>
  <c r="G32" i="24" s="1"/>
  <c r="F22" i="24"/>
  <c r="F32" i="24" s="1"/>
  <c r="H21" i="24"/>
  <c r="H15" i="24"/>
  <c r="E22" i="24"/>
  <c r="D32" i="24" l="1"/>
  <c r="E32" i="24"/>
  <c r="H22" i="24"/>
  <c r="F13" i="58"/>
  <c r="H32" i="24" l="1"/>
  <c r="M19" i="85"/>
  <c r="L19" i="85"/>
  <c r="K19" i="85"/>
  <c r="J19" i="85"/>
  <c r="I19" i="85"/>
  <c r="H19" i="85"/>
  <c r="G19" i="85"/>
  <c r="F19" i="85"/>
  <c r="E19" i="85"/>
  <c r="D19" i="85"/>
  <c r="F10" i="85"/>
  <c r="G10" i="85"/>
  <c r="H10" i="85"/>
  <c r="I10" i="85"/>
  <c r="J10" i="85"/>
  <c r="K10" i="85"/>
  <c r="L10" i="85"/>
  <c r="M10" i="85"/>
  <c r="E10" i="85"/>
  <c r="D20" i="85" l="1"/>
  <c r="K20" i="85"/>
  <c r="G20" i="85"/>
  <c r="J20" i="85"/>
  <c r="F20" i="85"/>
  <c r="L20" i="85"/>
  <c r="H20" i="85"/>
  <c r="E20" i="85"/>
  <c r="I20" i="85"/>
  <c r="M20" i="85"/>
  <c r="E12" i="58"/>
  <c r="E14" i="112" s="1"/>
  <c r="F17" i="68" l="1"/>
  <c r="E17" i="68"/>
  <c r="D17" i="68"/>
  <c r="G29" i="68" l="1"/>
  <c r="G25" i="68"/>
  <c r="G26" i="68"/>
  <c r="G27" i="68"/>
  <c r="G17" i="68"/>
  <c r="G28" i="68"/>
  <c r="G24" i="68"/>
  <c r="D12" i="58" l="1"/>
  <c r="D14" i="112" s="1"/>
  <c r="C12" i="58"/>
  <c r="C14" i="112" s="1"/>
  <c r="F14" i="58" l="1"/>
  <c r="J11" i="86" l="1"/>
  <c r="E13" i="19" l="1"/>
  <c r="C35" i="58" l="1"/>
  <c r="D35" i="58"/>
  <c r="F34" i="58"/>
  <c r="E35" i="58"/>
  <c r="H12" i="86" l="1"/>
  <c r="H10" i="86"/>
  <c r="I10" i="86" l="1"/>
  <c r="I12" i="86"/>
  <c r="J12" i="86" s="1"/>
  <c r="D44" i="102" l="1"/>
  <c r="F24" i="58" l="1"/>
  <c r="F22" i="68"/>
  <c r="E22" i="68"/>
  <c r="D22" i="68"/>
  <c r="D30" i="68" l="1"/>
  <c r="F30" i="68"/>
  <c r="E30" i="68"/>
  <c r="G22" i="68"/>
  <c r="G30" i="68" l="1"/>
  <c r="D18" i="29" l="1"/>
  <c r="E18" i="29"/>
  <c r="F18" i="29"/>
  <c r="G18" i="29"/>
  <c r="H18" i="29"/>
  <c r="C18" i="29"/>
  <c r="J18" i="86" l="1"/>
  <c r="F35" i="58" l="1"/>
  <c r="F2" i="101" l="1"/>
  <c r="F2" i="98"/>
  <c r="F2" i="58"/>
  <c r="E32" i="19"/>
  <c r="D39" i="94"/>
  <c r="D35" i="94"/>
  <c r="E35" i="94"/>
  <c r="E42" i="94" s="1"/>
  <c r="D15" i="94"/>
  <c r="E15" i="94"/>
  <c r="D20" i="94"/>
  <c r="E20" i="94"/>
  <c r="D24" i="94"/>
  <c r="D12" i="94"/>
  <c r="E12" i="94"/>
  <c r="E31" i="58"/>
  <c r="D31" i="58"/>
  <c r="G18" i="86"/>
  <c r="E18" i="86"/>
  <c r="E27" i="94" l="1"/>
  <c r="D42" i="94"/>
  <c r="D27" i="94"/>
  <c r="E26" i="58"/>
  <c r="C26" i="58"/>
  <c r="D26" i="58"/>
  <c r="C9" i="58"/>
  <c r="H2" i="29"/>
  <c r="F18" i="86"/>
  <c r="F31" i="58"/>
  <c r="H18" i="86"/>
  <c r="I18" i="86"/>
  <c r="F25" i="58"/>
  <c r="F11" i="58"/>
  <c r="F16" i="58"/>
  <c r="C15" i="58"/>
  <c r="C11" i="112" s="1"/>
  <c r="C19" i="112" s="1"/>
  <c r="F18" i="58"/>
  <c r="D9" i="58"/>
  <c r="D15" i="58"/>
  <c r="D11" i="112" s="1"/>
  <c r="D19" i="112" s="1"/>
  <c r="F30" i="58"/>
  <c r="G2" i="68"/>
  <c r="C35" i="94"/>
  <c r="C42" i="94" s="1"/>
  <c r="G2" i="69"/>
  <c r="M2" i="85"/>
  <c r="E2" i="96"/>
  <c r="H2" i="24"/>
  <c r="E2" i="19"/>
  <c r="J2" i="86"/>
  <c r="F32" i="58"/>
  <c r="D23" i="58" l="1"/>
  <c r="C23" i="58"/>
  <c r="E9" i="58"/>
  <c r="F10" i="58"/>
  <c r="F19" i="58"/>
  <c r="F9" i="58" l="1"/>
  <c r="E33" i="58" l="1"/>
  <c r="E36" i="58" s="1"/>
  <c r="D33" i="58"/>
  <c r="D36" i="58" s="1"/>
  <c r="F36" i="58" l="1"/>
  <c r="F29" i="58"/>
  <c r="F33" i="58"/>
  <c r="C33" i="58" l="1"/>
  <c r="C36" i="58" s="1"/>
  <c r="F17" i="58" l="1"/>
  <c r="E15" i="58" l="1"/>
  <c r="E11" i="112" s="1"/>
  <c r="E19" i="112" s="1"/>
  <c r="F15" i="58" l="1"/>
  <c r="F12" i="58" l="1"/>
  <c r="D27" i="58" l="1"/>
  <c r="C27" i="58"/>
  <c r="F26" i="58" l="1"/>
  <c r="F22" i="58" l="1"/>
  <c r="E23" i="58"/>
  <c r="E27" i="58" l="1"/>
  <c r="F27" i="58" s="1"/>
  <c r="F23" i="58"/>
</calcChain>
</file>

<file path=xl/sharedStrings.xml><?xml version="1.0" encoding="utf-8"?>
<sst xmlns="http://schemas.openxmlformats.org/spreadsheetml/2006/main" count="1434" uniqueCount="850">
  <si>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</si>
  <si>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</si>
  <si>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</si>
  <si>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</si>
  <si>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</si>
  <si>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</si>
  <si>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</si>
  <si>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</si>
  <si>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</si>
  <si>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</si>
  <si>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</si>
  <si>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</si>
  <si>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</si>
  <si>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</si>
  <si>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</si>
  <si>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</si>
  <si>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</si>
  <si>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</si>
  <si>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</si>
  <si>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</si>
  <si>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</si>
  <si>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</si>
  <si>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</si>
  <si>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</si>
  <si>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</si>
  <si>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</si>
  <si>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</si>
  <si>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</si>
  <si>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</si>
  <si>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</si>
  <si>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</si>
  <si>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</si>
  <si>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Személyi juttatások</t>
  </si>
  <si>
    <t>Dologi kiadások</t>
  </si>
  <si>
    <t>Ellátottak pénzbeli juttatásai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</si>
  <si>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</si>
  <si>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</si>
  <si>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</si>
  <si>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</si>
  <si>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</si>
  <si>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</si>
  <si>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</si>
  <si>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Lakossági víz- és csatornaszolgáltatás támogatása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</si>
  <si>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</si>
  <si>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</si>
  <si>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</si>
  <si>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</si>
  <si>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</si>
  <si>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</si>
  <si>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</si>
  <si>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</si>
  <si>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</si>
  <si>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</si>
  <si>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</si>
  <si>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</si>
  <si>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</si>
  <si>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</si>
  <si>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</si>
  <si>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</si>
  <si>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</si>
  <si>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</si>
  <si>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</si>
  <si>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</si>
  <si>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</si>
  <si>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</si>
  <si>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</si>
  <si>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</si>
  <si>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</si>
  <si>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</si>
  <si>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</si>
  <si>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</si>
  <si>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Balatonakali Sportegyesület</t>
  </si>
  <si>
    <t>Költségtérítés-ek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</si>
  <si>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</si>
  <si>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</si>
  <si>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</si>
  <si>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</si>
  <si>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</si>
  <si>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</si>
  <si>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</si>
  <si>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</si>
  <si>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</si>
  <si>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</si>
  <si>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</si>
  <si>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</si>
  <si>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</si>
  <si>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</si>
  <si>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</si>
  <si>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</si>
  <si>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Munkaadót terhelő járulékok</t>
  </si>
  <si>
    <t>Elvonások és befizetések kiadásai</t>
  </si>
  <si>
    <t>Összes költségvetési működési bevétel</t>
  </si>
  <si>
    <t>Összes működési bevétel</t>
  </si>
  <si>
    <t>Összes működési kiadás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</si>
  <si>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</si>
  <si>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</si>
  <si>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</si>
  <si>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</si>
  <si>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</si>
  <si>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</si>
  <si>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</si>
  <si>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</si>
  <si>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</si>
  <si>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</si>
  <si>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</si>
  <si>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</si>
  <si>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</si>
  <si>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</si>
  <si>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</si>
  <si>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</si>
  <si>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</si>
  <si>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</si>
  <si>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</si>
  <si>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</si>
  <si>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</si>
  <si>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</si>
  <si>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</si>
  <si>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</si>
  <si>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</si>
  <si>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</si>
  <si>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</si>
  <si>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</si>
  <si>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</si>
  <si>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</si>
  <si>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</si>
  <si>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</si>
  <si>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</si>
  <si>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</si>
  <si>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</si>
  <si>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</si>
  <si>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</si>
  <si>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</si>
  <si>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</si>
  <si>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</si>
  <si>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</si>
  <si>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</si>
  <si>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</si>
  <si>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</si>
  <si>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</si>
  <si>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</si>
  <si>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</si>
  <si>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</si>
  <si>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</si>
  <si>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</si>
  <si>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</si>
  <si>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</si>
  <si>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</si>
  <si>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</si>
  <si>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</si>
  <si>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</si>
  <si>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</si>
  <si>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</si>
  <si>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</si>
  <si>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</si>
  <si>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</si>
  <si>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</si>
  <si>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</si>
  <si>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</si>
  <si>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</si>
  <si>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</si>
  <si>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082044 Könyvtári szolgáltatások</t>
  </si>
  <si>
    <t>083030 Egyéb kiadói tevékenység</t>
  </si>
  <si>
    <t>084031 Civil szervezetek működési támogatása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</si>
  <si>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</si>
  <si>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</si>
  <si>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</si>
  <si>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</si>
  <si>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>Felhalmozási célú önkormányzati támogatások</t>
  </si>
  <si>
    <t>Egyéb felhalmozási célú támogatások bevételei államháztartáson belülről</t>
  </si>
  <si>
    <t>Tulajdonosi bevételek</t>
  </si>
  <si>
    <t>Egyéb működési bevételek</t>
  </si>
  <si>
    <t>Egyéb működési célú átvett pénzeszközök</t>
  </si>
  <si>
    <t>Törvény szerinti illetmények, munkabérek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</si>
  <si>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</si>
  <si>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</si>
  <si>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</si>
  <si>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</si>
  <si>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</si>
  <si>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</si>
  <si>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</si>
  <si>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Munkajogi zárólétszám (az időszak végén munkaviszonyban állók létszáma) (fő)</t>
  </si>
  <si>
    <t>Foglalkozta-tottak egyéb személyi juttatásai</t>
  </si>
  <si>
    <t>Tényleges támogatás</t>
  </si>
  <si>
    <t>Az önkormányzat által az adott célra december 31-ig ténylegesen felhasznált összeg</t>
  </si>
  <si>
    <t xml:space="preserve">Támogatás évközi változás </t>
  </si>
  <si>
    <t>Költségvetési törvény alapján tervezett mutatószám</t>
  </si>
  <si>
    <t>Összesen:</t>
  </si>
  <si>
    <t>Forgalomképes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</si>
  <si>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</si>
  <si>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</si>
  <si>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</si>
  <si>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</si>
  <si>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</si>
  <si>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</si>
  <si>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</si>
  <si>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</si>
  <si>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</si>
  <si>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</si>
  <si>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</si>
  <si>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</si>
  <si>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</si>
  <si>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</si>
  <si>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</si>
  <si>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</si>
  <si>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</si>
  <si>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</si>
  <si>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</si>
  <si>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</si>
  <si>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</si>
  <si>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</si>
  <si>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</si>
  <si>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</si>
  <si>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</si>
  <si>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</si>
  <si>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</si>
  <si>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</si>
  <si>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</si>
  <si>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</si>
  <si>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</si>
  <si>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</si>
  <si>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</si>
  <si>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</si>
  <si>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</si>
  <si>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</si>
  <si>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</si>
  <si>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</si>
  <si>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</si>
  <si>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04. Saját termelésű készletek állományváltozása</t>
  </si>
  <si>
    <t>05. Saját előállítású eszközök aktivált értéke</t>
  </si>
  <si>
    <t>Projekt megnevezése</t>
  </si>
  <si>
    <t>Megítélt támogatás összege</t>
  </si>
  <si>
    <t>Maradvány igénybevétele</t>
  </si>
  <si>
    <t xml:space="preserve">Finanszírozási bevételek </t>
  </si>
  <si>
    <t>Kiadások összesen</t>
  </si>
  <si>
    <t>2. melléklet</t>
  </si>
  <si>
    <t>4. melléklet</t>
  </si>
  <si>
    <t>5. melléklet</t>
  </si>
  <si>
    <t>7. melléklet</t>
  </si>
  <si>
    <t>Törzsvagyon körébe tartozó ingatlanok</t>
  </si>
  <si>
    <t>Törzsvagyon körébe nem tartozó ingatlanok</t>
  </si>
  <si>
    <t>Földterületek</t>
  </si>
  <si>
    <t>Telkek</t>
  </si>
  <si>
    <t>Épületek</t>
  </si>
  <si>
    <t>Ültetvények</t>
  </si>
  <si>
    <t>Egyéb építmények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</si>
  <si>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</si>
  <si>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</si>
  <si>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</si>
  <si>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mértéke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</si>
  <si>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</si>
  <si>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</si>
  <si>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</si>
  <si>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</si>
  <si>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</si>
  <si>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</si>
  <si>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</si>
  <si>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</si>
  <si>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</si>
  <si>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</si>
  <si>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</si>
  <si>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</si>
  <si>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B </t>
  </si>
  <si>
    <t>Tárgyévi költségvetési beszámoló záró adatai</t>
  </si>
  <si>
    <t xml:space="preserve">Kiadások                                   </t>
  </si>
  <si>
    <t>Összesen (=C+D+E+F)</t>
  </si>
  <si>
    <t>Összesen (=C+D+E)</t>
  </si>
  <si>
    <t>15. melléklet</t>
  </si>
  <si>
    <t>Évvégi eltérés  (+,-) mutatószám szerinti támogatás   (=F-(D+E))</t>
  </si>
  <si>
    <t>Eltérés (támogatásban és felhasználás szerint)       (=G-(F-H))</t>
  </si>
  <si>
    <t>19. melléklet</t>
  </si>
  <si>
    <t>20. melléklet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</si>
  <si>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</si>
  <si>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</si>
  <si>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</si>
  <si>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</si>
  <si>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</si>
  <si>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</si>
  <si>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polgármester, főpolgármester</t>
  </si>
  <si>
    <t xml:space="preserve">Bevételek (pénzmaradvány nélkül)                                </t>
  </si>
  <si>
    <t>A települési önkormányzatok szociális feladatainak egyéb támogatása</t>
  </si>
  <si>
    <t>23. melléklet</t>
  </si>
  <si>
    <t>Ingatlanok bruttó értéke</t>
  </si>
  <si>
    <t>Ingatlanok értékcsökkenése</t>
  </si>
  <si>
    <t>Ingatlanok nettó értéke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</si>
  <si>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</si>
  <si>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</si>
  <si>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</si>
  <si>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</si>
  <si>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</si>
  <si>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</si>
  <si>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</si>
  <si>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</si>
  <si>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</si>
  <si>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</si>
  <si>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</si>
  <si>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</si>
  <si>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</si>
  <si>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</si>
  <si>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</si>
  <si>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</si>
  <si>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</si>
  <si>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</si>
  <si>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</si>
  <si>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</si>
  <si>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</si>
  <si>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</si>
  <si>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</si>
  <si>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</si>
  <si>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</si>
  <si>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</si>
  <si>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</si>
  <si>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</si>
  <si>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</si>
  <si>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</si>
  <si>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</si>
  <si>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</si>
  <si>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</si>
  <si>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Borút Egyesület Akali</t>
  </si>
  <si>
    <t>Balatonakali Polgárőr Egyesület</t>
  </si>
  <si>
    <t>összege Ft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</si>
  <si>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</si>
  <si>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</si>
  <si>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</si>
  <si>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</si>
  <si>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Tárgyévben visszaírt/ kivezetett értékvesztés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</si>
  <si>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</si>
  <si>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</si>
  <si>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</si>
  <si>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</si>
  <si>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</si>
  <si>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</si>
  <si>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4.</t>
  </si>
  <si>
    <t>5.</t>
  </si>
  <si>
    <t>6.</t>
  </si>
  <si>
    <t>7.</t>
  </si>
  <si>
    <t>8.</t>
  </si>
  <si>
    <t>9.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</si>
  <si>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</si>
  <si>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</si>
  <si>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</si>
  <si>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</si>
  <si>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</si>
  <si>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</si>
  <si>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</si>
  <si>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</si>
  <si>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</si>
  <si>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Porjekt azonosító száma</t>
  </si>
  <si>
    <t>KÖZALKALMAZOTTAK ÖSSZESEN (=01)</t>
  </si>
  <si>
    <t>EGYÉB BÉRRENDSZER ÖSSZESEN (=03+04+05)</t>
  </si>
  <si>
    <t>A települési önkormányzatok szociális célú tüzelőanyag vásárlásához kapcsolódó támogatása</t>
  </si>
  <si>
    <t>032020 Tűz- és katasztrófavédelmi tevékenységek</t>
  </si>
  <si>
    <t>041140 Területfejlesztés igazgatása</t>
  </si>
  <si>
    <t>051030 Nem veszélyes hulladék vegyes begyűjtése, szállítása, átrakása</t>
  </si>
  <si>
    <t>35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</si>
  <si>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</si>
  <si>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</si>
  <si>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</si>
  <si>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</si>
  <si>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</si>
  <si>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Ingatlanok értékesítése</t>
  </si>
  <si>
    <t>VÁLASZTOTT TISZTSÉGVISELŐK ÖSSZESEN (=07+08+09)</t>
  </si>
  <si>
    <t>FOGLALKOZTATOTTAK ÖSSZESEN (=02+06+10)</t>
  </si>
  <si>
    <t>Damilos fűkasza</t>
  </si>
  <si>
    <t>Összesen (=01+02+03)</t>
  </si>
  <si>
    <t>066010 Zöldterület-kezelés</t>
  </si>
  <si>
    <t>082094 Közművelődés - kulturális alapú gazdaságfejlesztés</t>
  </si>
  <si>
    <t>062020 Településfejlesztési projektek és támogatásuk</t>
  </si>
  <si>
    <t>36</t>
  </si>
  <si>
    <t xml:space="preserve"> A kimutatás a pénzügyi irodában megtekinthető.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</si>
  <si>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</si>
  <si>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</si>
  <si>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</si>
  <si>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</si>
  <si>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</si>
  <si>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</si>
  <si>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Egyéb felhalmozási célú kiadások</t>
  </si>
  <si>
    <t>047320 Turizmusfejlesztési támogatások és tevékenységek</t>
  </si>
  <si>
    <t>Általános forgalmi adó visszatérítése</t>
  </si>
  <si>
    <t>A Balatonakali Napköziotthonos Óvoda infrastrukturális – jelentős energiahatékonyság javulást eredményező – fejlesztése, szolgáltatási színvonalának emelése</t>
  </si>
  <si>
    <t>TOP-1.4.1-16-VE1</t>
  </si>
  <si>
    <t>6. melléklet</t>
  </si>
  <si>
    <t>1. melléklet</t>
  </si>
  <si>
    <t>3</t>
  </si>
  <si>
    <t>2</t>
  </si>
  <si>
    <t>4</t>
  </si>
  <si>
    <t>5</t>
  </si>
  <si>
    <t>6</t>
  </si>
  <si>
    <t>7</t>
  </si>
  <si>
    <t>8</t>
  </si>
  <si>
    <t>9</t>
  </si>
  <si>
    <t xml:space="preserve">FORRÁSOK  </t>
  </si>
  <si>
    <t>Konszolidálás</t>
  </si>
  <si>
    <t>Tárgy évi konszolidálás előtt</t>
  </si>
  <si>
    <t>Tárgy évi költségvetési beszámoló záró adatai (konszolidálás után)</t>
  </si>
  <si>
    <t>Módosí-tások</t>
  </si>
  <si>
    <t xml:space="preserve">Tárgy évi  költségvetési beszámoló záró adatai </t>
  </si>
  <si>
    <t xml:space="preserve"> Önkormányzat</t>
  </si>
  <si>
    <t>Óvoda</t>
  </si>
  <si>
    <t>Rovat száma</t>
  </si>
  <si>
    <t xml:space="preserve">1. </t>
  </si>
  <si>
    <t>Működési célú támogatások ÁH-n belülről</t>
  </si>
  <si>
    <t>B1</t>
  </si>
  <si>
    <t>1.1</t>
  </si>
  <si>
    <t>B11</t>
  </si>
  <si>
    <t>1.1.1</t>
  </si>
  <si>
    <t>Helyi önkormányzatok működésének általános támogatása</t>
  </si>
  <si>
    <t>B111</t>
  </si>
  <si>
    <t>1.1.2</t>
  </si>
  <si>
    <t>Települési önkormányzatok egyes köznevelési feladatainak támogatása</t>
  </si>
  <si>
    <t>B112</t>
  </si>
  <si>
    <t>1.1.3</t>
  </si>
  <si>
    <t>Települési önkormányzatok szociális, gyermekjóléti és gyermekétkeztetési feladatainak támogatása</t>
  </si>
  <si>
    <t>B113</t>
  </si>
  <si>
    <t>1.1.4</t>
  </si>
  <si>
    <t>Települési önkormányzatok kulturális feladatainak támogatása</t>
  </si>
  <si>
    <t>B114</t>
  </si>
  <si>
    <t>1.1.5</t>
  </si>
  <si>
    <t>Működési célú költségvetési támogatások és kiegészítő támogatások</t>
  </si>
  <si>
    <t>B115</t>
  </si>
  <si>
    <t>1.1.6</t>
  </si>
  <si>
    <t>Elszámolásból származó bevételek</t>
  </si>
  <si>
    <t>B116</t>
  </si>
  <si>
    <t>1.2</t>
  </si>
  <si>
    <t>Egyéb működési célú támogatások ÁH-n belülről</t>
  </si>
  <si>
    <t>B16</t>
  </si>
  <si>
    <t>B3</t>
  </si>
  <si>
    <t>2.1</t>
  </si>
  <si>
    <t>B34</t>
  </si>
  <si>
    <t>2.2</t>
  </si>
  <si>
    <t>B35</t>
  </si>
  <si>
    <t>2.2.1</t>
  </si>
  <si>
    <t>Értékesítési és forgalmi adók</t>
  </si>
  <si>
    <t>B351</t>
  </si>
  <si>
    <t>2.2.2</t>
  </si>
  <si>
    <t>Egyéb áruhasználati és szolgáltatási adók</t>
  </si>
  <si>
    <t>B353</t>
  </si>
  <si>
    <t>2.3</t>
  </si>
  <si>
    <t>B36</t>
  </si>
  <si>
    <t>B4</t>
  </si>
  <si>
    <t>3.1</t>
  </si>
  <si>
    <t>Készletértékesítés ellenértéke</t>
  </si>
  <si>
    <t>B401</t>
  </si>
  <si>
    <t>3.2</t>
  </si>
  <si>
    <t>Szolgáltatások ellenértéke</t>
  </si>
  <si>
    <t>B402</t>
  </si>
  <si>
    <t>3.3</t>
  </si>
  <si>
    <t>Közvetített szolgáltatások ellenértéke</t>
  </si>
  <si>
    <t>B403</t>
  </si>
  <si>
    <t>3.4</t>
  </si>
  <si>
    <t>B404</t>
  </si>
  <si>
    <t>3.5</t>
  </si>
  <si>
    <t>Kiszámlázott általános forgalmi adó</t>
  </si>
  <si>
    <t>B406</t>
  </si>
  <si>
    <t>3.6</t>
  </si>
  <si>
    <t>B407</t>
  </si>
  <si>
    <t>3.7</t>
  </si>
  <si>
    <t>Kamatbevételek</t>
  </si>
  <si>
    <t>B408</t>
  </si>
  <si>
    <t>3.8</t>
  </si>
  <si>
    <t>B411</t>
  </si>
  <si>
    <t>B6</t>
  </si>
  <si>
    <t>4.1</t>
  </si>
  <si>
    <t>B63</t>
  </si>
  <si>
    <t>Felhalmozási célú támogatások ÁH-n belülről</t>
  </si>
  <si>
    <t>B2</t>
  </si>
  <si>
    <t>5.1</t>
  </si>
  <si>
    <t>B25</t>
  </si>
  <si>
    <t>5.2</t>
  </si>
  <si>
    <t>Egyéb felhalmozási célú támogatások ÁH-n belülről</t>
  </si>
  <si>
    <t xml:space="preserve">B5 </t>
  </si>
  <si>
    <t>6.1</t>
  </si>
  <si>
    <t>B52</t>
  </si>
  <si>
    <t>6.2</t>
  </si>
  <si>
    <t>B7</t>
  </si>
  <si>
    <t>7.1</t>
  </si>
  <si>
    <t>Egyéb felhalmozási célú átvett pénzeszközök</t>
  </si>
  <si>
    <t>B73</t>
  </si>
  <si>
    <t>Belföldi finanszírozás bevételei</t>
  </si>
  <si>
    <t>B81</t>
  </si>
  <si>
    <t>8.1</t>
  </si>
  <si>
    <t>B813</t>
  </si>
  <si>
    <t>8.2</t>
  </si>
  <si>
    <t>ÁH-n belüli megelőlegezések</t>
  </si>
  <si>
    <t>B814</t>
  </si>
  <si>
    <t>Bevétel összesen</t>
  </si>
  <si>
    <t>K1</t>
  </si>
  <si>
    <t>Foglalkoztatottak személyi juttatásai</t>
  </si>
  <si>
    <t>K11</t>
  </si>
  <si>
    <t>K1101</t>
  </si>
  <si>
    <t>Céljuttatás, projektprémium</t>
  </si>
  <si>
    <t>K1103</t>
  </si>
  <si>
    <t>Készenlét, ügyelet, helyettesítési díj</t>
  </si>
  <si>
    <t>K1104</t>
  </si>
  <si>
    <t>K1107</t>
  </si>
  <si>
    <t>Közlekedési költségtérítés</t>
  </si>
  <si>
    <t>K1109</t>
  </si>
  <si>
    <t>Foglalkoztatottak egyéb személyi juttatásai</t>
  </si>
  <si>
    <t>K1113</t>
  </si>
  <si>
    <t>Külső személyi juttatások</t>
  </si>
  <si>
    <t>K12</t>
  </si>
  <si>
    <t>1.2.1</t>
  </si>
  <si>
    <t>1.2.1 Választott tisztségviselők juttatásai</t>
  </si>
  <si>
    <t>K121</t>
  </si>
  <si>
    <t>1.2.2</t>
  </si>
  <si>
    <t>1.2.2 Munkavégzésre irányuló egyéb jogviszony</t>
  </si>
  <si>
    <t>K122</t>
  </si>
  <si>
    <t>1.2.3</t>
  </si>
  <si>
    <t>1.2.3 Egyéb külső személyi juttatások</t>
  </si>
  <si>
    <t>K123</t>
  </si>
  <si>
    <t>Munkaadókat terhelő járulékok</t>
  </si>
  <si>
    <t>K2</t>
  </si>
  <si>
    <t>K3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</si>
  <si>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</si>
  <si>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</si>
  <si>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</si>
  <si>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</si>
  <si>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</si>
  <si>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</si>
  <si>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Kiküldetés, reklám, propagandakiadások</t>
  </si>
  <si>
    <t>K34</t>
  </si>
  <si>
    <t>Különféle befizetések és egyéb dologi kiadások</t>
  </si>
  <si>
    <t>K35</t>
  </si>
  <si>
    <t>3.5.1</t>
  </si>
  <si>
    <t>Működési célú előzetesen felszámított ÁFA</t>
  </si>
  <si>
    <t>K351</t>
  </si>
  <si>
    <t>3.5.2</t>
  </si>
  <si>
    <t>Fizetendő általános forgalmi adó</t>
  </si>
  <si>
    <t>K352</t>
  </si>
  <si>
    <t>3.5.3</t>
  </si>
  <si>
    <t>Kamatkiadások</t>
  </si>
  <si>
    <t>K353</t>
  </si>
  <si>
    <t>3.5.4</t>
  </si>
  <si>
    <t>Egyéb dologi kiadások</t>
  </si>
  <si>
    <t>K355</t>
  </si>
  <si>
    <t>K4</t>
  </si>
  <si>
    <t>Egyéb működési célú kiadások</t>
  </si>
  <si>
    <t>K5</t>
  </si>
  <si>
    <t>Elvonások és befizetések</t>
  </si>
  <si>
    <t>K502</t>
  </si>
  <si>
    <t>Egyéb működési célú támogatások ÁH-n belülre</t>
  </si>
  <si>
    <t>K506</t>
  </si>
  <si>
    <t>5.3</t>
  </si>
  <si>
    <t>Egyéb működési célú támogatások ÁH-n kívülre</t>
  </si>
  <si>
    <t>K512</t>
  </si>
  <si>
    <t>5.4</t>
  </si>
  <si>
    <t>K513</t>
  </si>
  <si>
    <t>K6</t>
  </si>
  <si>
    <t>Immateriális javak beszerzése</t>
  </si>
  <si>
    <t>K61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</si>
  <si>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</si>
  <si>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</si>
  <si>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</si>
  <si>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</si>
  <si>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</si>
  <si>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</si>
  <si>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</si>
  <si>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</si>
  <si>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</si>
  <si>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Beruházási célú előzetesen felszámított ÁFA</t>
  </si>
  <si>
    <t>K67</t>
  </si>
  <si>
    <t>K7</t>
  </si>
  <si>
    <t>Ingatlanok felújítása</t>
  </si>
  <si>
    <t>K71</t>
  </si>
  <si>
    <t>7.2</t>
  </si>
  <si>
    <t>Felújítási célú előzetesen felszámított ÁFA</t>
  </si>
  <si>
    <t>K74</t>
  </si>
  <si>
    <t>K8</t>
  </si>
  <si>
    <t>Egyéb felhalmozási célú támogatások ÁH-n belülre</t>
  </si>
  <si>
    <t>K84</t>
  </si>
  <si>
    <t>K91</t>
  </si>
  <si>
    <t>9.1</t>
  </si>
  <si>
    <t>ÁH-n belüli megelőlegezések visszafizetése</t>
  </si>
  <si>
    <t>K914</t>
  </si>
  <si>
    <t>9.2</t>
  </si>
  <si>
    <t xml:space="preserve">Központi, irányító szervi támogatás </t>
  </si>
  <si>
    <t>K915</t>
  </si>
  <si>
    <t>Kiadás összesen</t>
  </si>
  <si>
    <t>Ellátási díjak</t>
  </si>
  <si>
    <t>B405</t>
  </si>
  <si>
    <t>1.3</t>
  </si>
  <si>
    <t>Előző évi költségvetési pénzmaradvány</t>
  </si>
  <si>
    <t>Központi irányítószervi támogatás</t>
  </si>
  <si>
    <t>B816</t>
  </si>
  <si>
    <t xml:space="preserve"> Bevétel összesen</t>
  </si>
  <si>
    <t>Munkavégzésre irányuló egyéb jogviszonyban nem saját foglalkoztatottnak fizetett juttatások</t>
  </si>
  <si>
    <t>Egyéb külső személyi juttatások</t>
  </si>
  <si>
    <t>Egyéb működési célú támogatások államháztartáson belülről</t>
  </si>
  <si>
    <t>Választott tisztségviselők juttatásai</t>
  </si>
  <si>
    <t>Működési és felhalmozási célú támogatások (forintban)</t>
  </si>
  <si>
    <t>Államháztartáson belülre</t>
  </si>
  <si>
    <t>Tihanyi Közös Önkormányzati Hivatal</t>
  </si>
  <si>
    <t>Balatonakali Napköziotthonos Óvoda</t>
  </si>
  <si>
    <t>Balatonfüredi Városi Szakorvosi Rendelőintézet - orvosi ügyelet</t>
  </si>
  <si>
    <t>Balatonfüredi Önkormányzati Tűzoltóság</t>
  </si>
  <si>
    <t>Balatonfüredi Többcélú Társulás - belső ellenőrzés</t>
  </si>
  <si>
    <t>Balatonfüredi Többcélú Társulás -gyermekjóléti szolgálat</t>
  </si>
  <si>
    <t>Balatonfüredi Többcélú Társulás - házi segítségnyújtás</t>
  </si>
  <si>
    <t>Balatonfüredi Többcélú Társulás - jelzőrendszeres házi segítségnyújtás</t>
  </si>
  <si>
    <t>Balatonfüredi Többcélú Társulás - tagdíj</t>
  </si>
  <si>
    <t>Zánka és Térsége Oktatási Intézményi Társulás - bölcsődei ellátás</t>
  </si>
  <si>
    <t>Bursa Hungarica ösztöndíj</t>
  </si>
  <si>
    <t>Támogatás visszafizetése</t>
  </si>
  <si>
    <t>Államháztartáson kívülre</t>
  </si>
  <si>
    <t>Balatonakaliért Támogatási Közalapítvány</t>
  </si>
  <si>
    <t>Veszprém-Balaton 2023</t>
  </si>
  <si>
    <t>Vállalkozások támogatása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</si>
  <si>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</si>
  <si>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</si>
  <si>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</si>
  <si>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</si>
  <si>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</si>
  <si>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Óvoda öntözőkút</t>
  </si>
  <si>
    <t>Közvilágítás fejlesztés</t>
  </si>
  <si>
    <t>Ivókutak vízelvezetése, térburkolása</t>
  </si>
  <si>
    <t>Rugós játék</t>
  </si>
  <si>
    <t>Könyvtári eszközök beszerzése</t>
  </si>
  <si>
    <t>Egyéb felhalmozási kiadások</t>
  </si>
  <si>
    <t>8. melléklet</t>
  </si>
  <si>
    <t>9. melléklet</t>
  </si>
  <si>
    <t>Balatonakali Község Önkormányzata</t>
  </si>
  <si>
    <t>Készenléti, ügyeleti, helyet-tesítési díj, túl-óra, túlszolgálat</t>
  </si>
  <si>
    <t>10. melléklet</t>
  </si>
  <si>
    <t>Kimutatás az immateriális javak, tárgyi eszközök, koncesszióba, vagyonkezelésbe adott eszközök állományának alakulásáról (forintban)</t>
  </si>
  <si>
    <t>Összes csökkenés (=10+…+14)</t>
  </si>
  <si>
    <t>11. melléklet</t>
  </si>
  <si>
    <t>Forgalom-      képtelen</t>
  </si>
  <si>
    <t>Korlátozottan forgalom képes</t>
  </si>
  <si>
    <t>12. melléklet</t>
  </si>
  <si>
    <t>M</t>
  </si>
  <si>
    <t>N</t>
  </si>
  <si>
    <t>X</t>
  </si>
  <si>
    <t>Adósságot keletkeztető ügyletekből és egyéb kezességvállalásokból fennálló kötelezettségek (forintban)</t>
  </si>
  <si>
    <t xml:space="preserve">A </t>
  </si>
  <si>
    <t>2023. évi előriányzat</t>
  </si>
  <si>
    <t>2024.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</si>
  <si>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</si>
  <si>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</si>
  <si>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</si>
  <si>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</si>
  <si>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</si>
  <si>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</si>
  <si>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Adósságot keletkeztető ügylet összesen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</si>
  <si>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</si>
  <si>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</si>
  <si>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</si>
  <si>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</si>
  <si>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</si>
  <si>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Saját bevétel összesen</t>
  </si>
  <si>
    <t>Kezesség-, illetve garancia-vállalással kapcsolatos megtérülés</t>
  </si>
  <si>
    <t xml:space="preserve">K </t>
  </si>
  <si>
    <t>Szakfeladat</t>
  </si>
  <si>
    <t>Kötelező feladat</t>
  </si>
  <si>
    <t>Önként vállalt feladat</t>
  </si>
  <si>
    <t>Állam-igazgatási feladat</t>
  </si>
  <si>
    <t>011130 Önkormányzatok és önkormányzati hivatalok jogalkotó és általános igazgatási tevékenysége</t>
  </si>
  <si>
    <t>013320 Köztemető-fenntartás és 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</si>
  <si>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</si>
  <si>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</si>
  <si>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</si>
  <si>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066020 Város és községgazdálkodás</t>
  </si>
  <si>
    <t>091110 Óvodai nevelés, ellátás szakmai feladatai</t>
  </si>
  <si>
    <t>091140 Óvodai nevelés, ellátás működtetési feladatai</t>
  </si>
  <si>
    <t>096010 Óvodai intézményi étkeztetés</t>
  </si>
  <si>
    <t>107060 Egyéb szociális természetbeni és pénzbeli ellátások</t>
  </si>
  <si>
    <t>900020 Önkormányzatok funkcióra nem sorolható bevételei</t>
  </si>
  <si>
    <t>Mindösszesen:</t>
  </si>
  <si>
    <t xml:space="preserve">Beruházások </t>
  </si>
  <si>
    <t>Állományi létszám</t>
  </si>
  <si>
    <t xml:space="preserve">Felhalmozási célú támogatások államháztartáson belülről </t>
  </si>
  <si>
    <t xml:space="preserve">Működési célú átvett pénzeszközök </t>
  </si>
  <si>
    <t xml:space="preserve">Felhalmozási célú átvett pénzeszközök </t>
  </si>
  <si>
    <t>Pénzmaradvány igénybevétele</t>
  </si>
  <si>
    <t xml:space="preserve">Közvetett támogatás jogcíme </t>
  </si>
  <si>
    <t>Ellátottak térítési díjának elengedésének összege - óvodai étkezési térítési díj</t>
  </si>
  <si>
    <t>törvényi mentesség</t>
  </si>
  <si>
    <t>Lakosság részére lakásépítéshez,
lakásfelújításhoz nyújtott kölcsönök elengedésének összege</t>
  </si>
  <si>
    <t>Helyi adónál biztosított kedvezmény, mentesség összege adónemenként</t>
  </si>
  <si>
    <t>önkormányzati mentesség, kedvezmény</t>
  </si>
  <si>
    <t>Építményadó</t>
  </si>
  <si>
    <t>állandó lakóhely</t>
  </si>
  <si>
    <t>műemlék épület</t>
  </si>
  <si>
    <t>Telekadó</t>
  </si>
  <si>
    <t>Iparűzési adó</t>
  </si>
  <si>
    <t>Helyiségek, eszközök hasznosításából származó bevételből nyújtott kezdvezmény, mentesség összege</t>
  </si>
  <si>
    <t>Egyéb nyújtott kedvezménye, vagy kölcsön elengedésének összege</t>
  </si>
  <si>
    <t>Székhely</t>
  </si>
  <si>
    <t>Balatoni Hajózási Zrt.</t>
  </si>
  <si>
    <t>Dunántúli Regionális Vízmű Zrt.</t>
  </si>
  <si>
    <t>Kötelezettség a részesedések arányában (2021.12.31.)</t>
  </si>
  <si>
    <t>Részesedések értéke (2021.12.31.)</t>
  </si>
  <si>
    <t>Államigazgatási feladat</t>
  </si>
  <si>
    <t>Költségvetési törvény szerint igényelt támogatás</t>
  </si>
  <si>
    <t>1.1 A települési  önkormányzatok működésének támogatása</t>
  </si>
  <si>
    <t>Óvodaműködtetés támogatása</t>
  </si>
  <si>
    <t>Óvodapedagógusok kiegészítő támogatása</t>
  </si>
  <si>
    <t>Intézményi gyermekétkeztetés támogatása</t>
  </si>
  <si>
    <t>DRV ZRt (lakossági víz- és csatornaszolgáltatás támogatása)</t>
  </si>
  <si>
    <t>Normatív ju-talmak, céljut-tatás, projekt-prémium</t>
  </si>
  <si>
    <t>fizikai alkalmazott, a költségvetési szerveknél foglal-koztatott egyéb munkavállaló  (fizikai alkalmazott)</t>
  </si>
  <si>
    <t>Lét-szám (fő)</t>
  </si>
  <si>
    <t>Központi irányító szervi támogatás intézményfinanszírozás</t>
  </si>
  <si>
    <t xml:space="preserve">C </t>
  </si>
  <si>
    <t xml:space="preserve">D </t>
  </si>
  <si>
    <t xml:space="preserve">E </t>
  </si>
  <si>
    <t>2022. évi eredeti előirányzat</t>
  </si>
  <si>
    <t>Önkormányzatok működési támogatása</t>
  </si>
  <si>
    <t>Munkaadókat terhelő járulékok és szociális hozzájárulási adó</t>
  </si>
  <si>
    <t>Óvodapedagógusok átlagbér alapú támogatása</t>
  </si>
  <si>
    <t>Óvodapedagógusok nevelő munkáját közvetlenül segítők bértámogatása</t>
  </si>
  <si>
    <t>1.2 A települési önkormányzatok egyes köznevelési feladatainak támogatása (=02+...+06)</t>
  </si>
  <si>
    <t>Az önkormányzatok általános, köznevelési, szociális, gyermekjóléti és gyermekétkeztetési feladataihoz kapcsolódó támogatások elszámolása (forintban)</t>
  </si>
  <si>
    <t>A helyi önkormányzatok kiegészítő támogatásainak és egyéb kötött felhasználású támogatásainak elszámolása (forintban)</t>
  </si>
  <si>
    <t>Túlfizetések, téves és visszajáró befizetések tárgyidőszaki forgalma [+/-36711]</t>
  </si>
  <si>
    <t>Más szervezetet megillető bevételek elszámolása számla tárgyidőszaki forgalma [+/-3673]</t>
  </si>
  <si>
    <t>Adott előleghez kapcsolódó előzetesen felszámított nem levonható általános forgalmi adó tárgyidőszaki forgalma [+/-36413]</t>
  </si>
  <si>
    <t>Adott előlegek számla tárgyidőszaki forgalma összesen [+/-3651]</t>
  </si>
  <si>
    <t>Forgótőke elszámolása számla tárgyidőszaki forgalma [+/-3654]</t>
  </si>
  <si>
    <t>Folyósított, megelőlegezett társadalombiztosítási és családtámogatási ellátások elszámolása számla tárgyidőszaki forgalma [+/-3657]</t>
  </si>
  <si>
    <t xml:space="preserve">Letétre, megőrzésre, fedezetkezelésre átadott pénzeszközök, biztosítékok számla tárgyidőszaki forgalma [+/-3659]  </t>
  </si>
  <si>
    <t>December havi illetmények, munkabérek elszámolása számla tárgyidőszaki forgalma [+/-3661]</t>
  </si>
  <si>
    <t>Letétre, megőrzésre, fedezetkezelésre átvett pénzeszközök, biztosítékok tárgyidőszaki forgalma [+/-3678]</t>
  </si>
  <si>
    <t>Továbbadási célból folyósított támogatások, ellátások elszámolása számla tárgyidőszaki forgalma [+/-3672]</t>
  </si>
  <si>
    <t>Egyéb sajátos elszámolások (=08+…+17)</t>
  </si>
  <si>
    <t>Pénzkészlet összesen (=19+20+21+22) (19=05+06+07+15)</t>
  </si>
  <si>
    <t>Kistelepülési önkormányzati rendezvények támogatása</t>
  </si>
  <si>
    <t>Kommunális eszközbeszerzés 2021</t>
  </si>
  <si>
    <t>MFP-KOEB/2021</t>
  </si>
  <si>
    <t>K-SZ-0419 /000598/2021</t>
  </si>
  <si>
    <t>14. melléklet</t>
  </si>
  <si>
    <t>16. melléklet</t>
  </si>
  <si>
    <t>17. melléklet</t>
  </si>
  <si>
    <t>18. melléklet</t>
  </si>
  <si>
    <t>21. melléklet</t>
  </si>
  <si>
    <t>22. melléklet</t>
  </si>
  <si>
    <t>Balatonakali Község Önkormányzata ingatlanok értékének vagyonelemenkénti bemutatása (forintban)</t>
  </si>
  <si>
    <t>13. melléklet</t>
  </si>
  <si>
    <t>Balatonakali Község Önkormányzata gördülő tervezése (forintban)</t>
  </si>
  <si>
    <t>Balatonakali Község Önkormányzata Európai Uniós és hazai forrásból megvalósított, folyamatban lévő programjai (forintban)</t>
  </si>
  <si>
    <t>Balatonakali Község Önkormányzata 2022. évi összevont konszolidált egyszerűsített mérlege (forintban)</t>
  </si>
  <si>
    <t>Balatonakali Község Önkormányzata 2022. évi összevont konszolidált eredménykimutatása (forintban)</t>
  </si>
  <si>
    <t>Balatonakali Község Önkormányzata 2022. évi maradványkimutatása (forintban)</t>
  </si>
  <si>
    <t>Balatonakali Község Önkormányzata 2022. évi összevont konszolidált költségvetési főösszesítő (forintban)</t>
  </si>
  <si>
    <t>Balatonakali Önkormányzat 2022. évi összesített konszolidált működési és felhalmozási egyensúlyát bemutató mérleg (forintban)</t>
  </si>
  <si>
    <t>Balatonakali Község Önkormányzata 2022. évi bevételei és kiadásai (forintban)</t>
  </si>
  <si>
    <t>Balatonakali Napköziotthonos Óvoda 2022. évi bevételei és kiadásai (forintban)</t>
  </si>
  <si>
    <t>1.4</t>
  </si>
  <si>
    <t>Jubileumi jutalom</t>
  </si>
  <si>
    <t>K1106</t>
  </si>
  <si>
    <t>Egyéb költségtérítés</t>
  </si>
  <si>
    <t>K1110</t>
  </si>
  <si>
    <t>1.1.7</t>
  </si>
  <si>
    <t>Balatonakali Község Önkormányzata 2022. évi felhalmozási kiadásai feladatonként/célonként (forintban)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</si>
  <si>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</si>
  <si>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</si>
  <si>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</si>
  <si>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</si>
  <si>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</si>
  <si>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</si>
  <si>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</si>
  <si>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</si>
  <si>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</si>
  <si>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</si>
  <si>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</si>
  <si>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</si>
  <si>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</si>
  <si>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</si>
  <si>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</si>
  <si>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</si>
  <si>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</si>
  <si>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</si>
  <si>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</si>
  <si>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</si>
  <si>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</si>
  <si>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</si>
  <si>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</si>
  <si>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</si>
  <si>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</si>
  <si>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</si>
  <si>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</si>
  <si>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</si>
  <si>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Microsoft Office - könyvtár</t>
  </si>
  <si>
    <t>Mobil sátor</t>
  </si>
  <si>
    <t>Wifi4 EU kiépítése</t>
  </si>
  <si>
    <t>Elektromos kisteherautó - CENNTRO Logistar 200</t>
  </si>
  <si>
    <t>Balatonakali Mandulavirág Strand zöldfelület megújítása</t>
  </si>
  <si>
    <t>Petőfi utca út és járdaburkolat felújítása</t>
  </si>
  <si>
    <t>BRENCHIE elektromos kézifűrész</t>
  </si>
  <si>
    <t>Raktárkonténer 2 db</t>
  </si>
  <si>
    <t>Műtrágyaszóró 1 tárcsás, műanyag tölcséres</t>
  </si>
  <si>
    <t>Neuzer Carry Mega Heavy Duty 3-kerekű elektromos teherszállító kerékpár</t>
  </si>
  <si>
    <t>Ipari szalagfüggöny</t>
  </si>
  <si>
    <t>Presszó kávéfőző</t>
  </si>
  <si>
    <t>Útirányjelző és tájékoztató táblák 6 db</t>
  </si>
  <si>
    <t>Hasító fejsze</t>
  </si>
  <si>
    <t>Fa résdob</t>
  </si>
  <si>
    <t>Fizikai épület - tűzvédelmi dokumentáció</t>
  </si>
  <si>
    <t>Szentgál és Berek utca csapadékvíz elvezetés</t>
  </si>
  <si>
    <t>szennyvízcsatorna és nyomóvezeték kiépítése</t>
  </si>
  <si>
    <t>71-es út melleti zöldterület öntözőrendszer kiépítése</t>
  </si>
  <si>
    <t>Balatonakali Gyermekekért Alapítvány</t>
  </si>
  <si>
    <t>Balatonakali Község Önkormányzata részesedések állományának alakulása 2022. évben (forintban)</t>
  </si>
  <si>
    <t xml:space="preserve">8600 Siófok Krúdy sétány 2. </t>
  </si>
  <si>
    <t>8600 Siófok Tanácsház u. 7.</t>
  </si>
  <si>
    <t>Részesedések értéke (2022.12.31.)</t>
  </si>
  <si>
    <t>Kötelezettség a részesedések arányában (2022.12.31.)</t>
  </si>
  <si>
    <t>közfoglalkoztatott</t>
  </si>
  <si>
    <t xml:space="preserve">2022. évi módosított előirányzat </t>
  </si>
  <si>
    <t>2022. évi teljesítés</t>
  </si>
  <si>
    <t>2023. évi eredeti előirányzat</t>
  </si>
  <si>
    <t xml:space="preserve">2024. évi eredeti előirányzat </t>
  </si>
  <si>
    <t>2025. évi eredeti előirányzat</t>
  </si>
  <si>
    <t>2025. évi előriányzat</t>
  </si>
  <si>
    <t>Az önkormányzat által az adott célra ténylegesen felhasznált összeg (2022-ben)</t>
  </si>
  <si>
    <t>Balatonakali Község Önkormányzata eszközök értékvesztésének alakulása 2022. évben (forintban)</t>
  </si>
  <si>
    <t>2022. évi bérintézkedések támogatása</t>
  </si>
  <si>
    <t>Összesen (=01+07+10)</t>
  </si>
  <si>
    <t>5. cím 2022. évi bérintézkedések támogatása</t>
  </si>
  <si>
    <t>11. cím Polgármester illetménye és költségtérítése emelésének ellentételezése</t>
  </si>
  <si>
    <t>Helyi önkormányzatok működési célú költségvetési támogatásai összesen (2+…+5)</t>
  </si>
  <si>
    <t>Helyi önkormányzatok működési célú költségvetési támogatásai összesen (=6+7+8)</t>
  </si>
  <si>
    <t>III. A települési önkormányzatok egyes szociáis, gyermekjóléti és gyermekétkeztetési feladatainak támogatása (=08+09)</t>
  </si>
  <si>
    <t>2020. év: 3. melléklet II.4.a) Közművelődési érdekeltségnövelő támogatás</t>
  </si>
  <si>
    <t>2021. év: 3. melléklet 3.5. Belterületi utak, járdák, hidak felújítása</t>
  </si>
  <si>
    <t>2022. év: 3. melléklet 3.5. Belterületi utak, járdák, hidak felújítása</t>
  </si>
  <si>
    <t>Balatonakali Község Önkormányzata 2022. évi kiadásai kormányzati funkciónként (forintban)</t>
  </si>
  <si>
    <t>018020 Központi költségvetési befizetések</t>
  </si>
  <si>
    <t>041233 Hosszabb időtartamú közfoglalkoztatás</t>
  </si>
  <si>
    <t>081045 Szabadidősport tevékenység és támogatása</t>
  </si>
  <si>
    <t>082092 Közművelődés - hagyományos közösségi kulturális értékek gondoz</t>
  </si>
  <si>
    <t>Balatonakali Község Önkormányzata 2022. évi bevételei kormányzati funkciónként (forintban)</t>
  </si>
  <si>
    <t>Teljesítés 2022. évi forrás</t>
  </si>
  <si>
    <t>Teljesítés 2022. évi költség</t>
  </si>
  <si>
    <t>Veszprém-Balaton 2023 - zenei rendezvénysorozat Balatonakaliban</t>
  </si>
  <si>
    <t>Balatonakali horgászcsónak kikötő stég és környezetének turisztikai fejlesztése</t>
  </si>
  <si>
    <t>TOP-1.2.1-16-VE1-2021-00044</t>
  </si>
  <si>
    <t>Balatonakali Mandulavirág Strand infrastrukturális fejlesztése</t>
  </si>
  <si>
    <t>Önkormányzati temetők infrastrukturális fejlesztése</t>
  </si>
  <si>
    <t>MFP-ÖTIF/2022</t>
  </si>
  <si>
    <t>Balatonakali közterületeinek karbantartására elektromos kisteherautó</t>
  </si>
  <si>
    <t>Wifi4EU - internetkapcsolat a helyi közösségekben</t>
  </si>
  <si>
    <t>BFT-SZK-30/2022</t>
  </si>
  <si>
    <t>OC-MUV/3-2021/874220</t>
  </si>
  <si>
    <t>Balatonakali Község Önkormányzata 2022. évi közvetett támogatásai (forintban)</t>
  </si>
  <si>
    <t xml:space="preserve">Balatonakali Község Önkormányzata 2022. évi pénzforgalom egyeztetése </t>
  </si>
  <si>
    <t>A központi költségvetésből támogatásként rendelkezésre bocsátott összeg (2021)</t>
  </si>
  <si>
    <t>A központi költségvetésből támogatásként rendelkezésre bocsátott összeg (2022)</t>
  </si>
  <si>
    <t>Visszafizetési kötelezettség</t>
  </si>
  <si>
    <t>STR-2021-045</t>
  </si>
  <si>
    <t>egyéb, nem lakás céljára szolgáló építmény (garázs)</t>
  </si>
  <si>
    <t>a  5/2023. 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</si>
</sst>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8"/>
    <xf numFmtId="0" fontId="12" fillId="0" borderId="0" xfId="8" applyFont="1"/>
    <xf numFmtId="0" fontId="4" fillId="0" borderId="0" xfId="8" applyFont="1"/>
    <xf numFmtId="0" fontId="5" fillId="0" borderId="0" xfId="8" applyFont="1"/>
    <xf numFmtId="0" fontId="4" fillId="0" borderId="0" xfId="8" applyFont="1" applyAlignment="1">
      <alignment horizontal="center"/>
    </xf>
    <xf numFmtId="3" fontId="4" fillId="0" borderId="0" xfId="8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/>
    </xf>
    <xf numFmtId="0" fontId="5" fillId="0" borderId="0" xfId="0" applyFont="1"/>
    <xf numFmtId="0" fontId="1" fillId="0" borderId="0" xfId="3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/>
    <xf numFmtId="0" fontId="9" fillId="0" borderId="0" xfId="7" applyAlignment="1">
      <alignment vertical="center"/>
    </xf>
    <xf numFmtId="0" fontId="4" fillId="0" borderId="0" xfId="7" applyFont="1"/>
    <xf numFmtId="0" fontId="4" fillId="0" borderId="0" xfId="7" applyFont="1" applyAlignment="1">
      <alignment horizontal="right"/>
    </xf>
    <xf numFmtId="0" fontId="9" fillId="0" borderId="0" xfId="7"/>
    <xf numFmtId="0" fontId="4" fillId="0" borderId="0" xfId="7" applyFont="1" applyAlignment="1">
      <alignment horizont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/>
    </xf>
    <xf numFmtId="3" fontId="5" fillId="3" borderId="1" xfId="7" applyNumberFormat="1" applyFont="1" applyFill="1" applyBorder="1" applyAlignment="1">
      <alignment horizontal="right" vertical="center"/>
    </xf>
    <xf numFmtId="3" fontId="9" fillId="0" borderId="0" xfId="7" applyNumberFormat="1" applyAlignment="1">
      <alignment vertical="center"/>
    </xf>
    <xf numFmtId="0" fontId="4" fillId="0" borderId="1" xfId="7" applyFont="1" applyBorder="1" applyAlignment="1">
      <alignment vertical="center"/>
    </xf>
    <xf numFmtId="0" fontId="10" fillId="0" borderId="0" xfId="7" applyFont="1"/>
    <xf numFmtId="0" fontId="13" fillId="0" borderId="0" xfId="7" applyFont="1" applyAlignment="1">
      <alignment vertical="center"/>
    </xf>
    <xf numFmtId="0" fontId="4" fillId="0" borderId="0" xfId="3" applyFont="1" applyAlignment="1">
      <alignment horizontal="right"/>
    </xf>
    <xf numFmtId="0" fontId="18" fillId="0" borderId="0" xfId="5" applyFont="1"/>
    <xf numFmtId="0" fontId="18" fillId="0" borderId="0" xfId="5" applyFont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right"/>
    </xf>
    <xf numFmtId="0" fontId="21" fillId="0" borderId="0" xfId="1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3" fontId="2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7" fillId="0" borderId="1" xfId="7" applyFont="1" applyBorder="1" applyAlignment="1">
      <alignment horizontal="left" vertical="center" wrapText="1"/>
    </xf>
    <xf numFmtId="3" fontId="5" fillId="6" borderId="1" xfId="7" applyNumberFormat="1" applyFont="1" applyFill="1" applyBorder="1" applyAlignment="1">
      <alignment vertical="center"/>
    </xf>
    <xf numFmtId="3" fontId="5" fillId="6" borderId="1" xfId="7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18" fillId="0" borderId="0" xfId="5" applyNumberFormat="1" applyFont="1"/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4" fillId="0" borderId="1" xfId="7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4" xfId="7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5" fillId="6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/>
    </xf>
    <xf numFmtId="3" fontId="5" fillId="3" borderId="1" xfId="7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7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5" borderId="1" xfId="7" applyFont="1" applyFill="1" applyBorder="1" applyAlignment="1">
      <alignment horizontal="center" vertical="center" wrapText="1"/>
    </xf>
    <xf numFmtId="0" fontId="3" fillId="0" borderId="0" xfId="3" applyFont="1"/>
    <xf numFmtId="0" fontId="25" fillId="0" borderId="0" xfId="3" applyFont="1"/>
    <xf numFmtId="0" fontId="8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0" fontId="6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/>
    </xf>
    <xf numFmtId="9" fontId="7" fillId="0" borderId="1" xfId="3" applyNumberFormat="1" applyFont="1" applyBorder="1" applyAlignment="1">
      <alignment horizontal="right" vertical="center"/>
    </xf>
    <xf numFmtId="3" fontId="1" fillId="0" borderId="0" xfId="3" applyNumberFormat="1"/>
    <xf numFmtId="49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9" fontId="4" fillId="0" borderId="1" xfId="3" applyNumberFormat="1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3" fontId="8" fillId="0" borderId="1" xfId="3" applyNumberFormat="1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9" fontId="8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19" fillId="0" borderId="0" xfId="3" applyFont="1"/>
    <xf numFmtId="0" fontId="26" fillId="0" borderId="0" xfId="3" applyFont="1"/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wrapText="1"/>
    </xf>
    <xf numFmtId="3" fontId="3" fillId="0" borderId="0" xfId="3" applyNumberFormat="1" applyFont="1"/>
    <xf numFmtId="49" fontId="5" fillId="0" borderId="1" xfId="3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/>
    </xf>
    <xf numFmtId="9" fontId="5" fillId="3" borderId="1" xfId="3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 wrapText="1"/>
    </xf>
    <xf numFmtId="3" fontId="7" fillId="0" borderId="1" xfId="3" applyNumberFormat="1" applyFont="1" applyBorder="1" applyAlignment="1">
      <alignment horizontal="right" vertical="center" wrapText="1"/>
    </xf>
    <xf numFmtId="14" fontId="8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9" fontId="4" fillId="0" borderId="1" xfId="3" applyNumberFormat="1" applyFont="1" applyBorder="1" applyAlignment="1">
      <alignment vertical="center"/>
    </xf>
    <xf numFmtId="9" fontId="8" fillId="0" borderId="1" xfId="3" applyNumberFormat="1" applyFont="1" applyBorder="1" applyAlignment="1">
      <alignment vertical="center"/>
    </xf>
    <xf numFmtId="9" fontId="7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vertical="center"/>
    </xf>
    <xf numFmtId="9" fontId="4" fillId="0" borderId="9" xfId="3" applyNumberFormat="1" applyFont="1" applyBorder="1" applyAlignment="1">
      <alignment horizontal="right" vertical="center"/>
    </xf>
    <xf numFmtId="0" fontId="27" fillId="0" borderId="0" xfId="3" applyFont="1"/>
    <xf numFmtId="0" fontId="13" fillId="0" borderId="0" xfId="3" applyFont="1" applyAlignment="1">
      <alignment vertical="center"/>
    </xf>
    <xf numFmtId="9" fontId="5" fillId="0" borderId="9" xfId="3" applyNumberFormat="1" applyFont="1" applyBorder="1" applyAlignment="1">
      <alignment horizontal="right" vertical="center"/>
    </xf>
    <xf numFmtId="0" fontId="4" fillId="5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vertical="center" wrapText="1"/>
    </xf>
    <xf numFmtId="0" fontId="13" fillId="0" borderId="0" xfId="3" applyFont="1"/>
    <xf numFmtId="9" fontId="7" fillId="0" borderId="1" xfId="7" applyNumberFormat="1" applyFont="1" applyBorder="1" applyAlignment="1">
      <alignment horizontal="right" vertical="center"/>
    </xf>
    <xf numFmtId="9" fontId="5" fillId="6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Border="1" applyAlignment="1">
      <alignment horizontal="right" vertical="center"/>
    </xf>
    <xf numFmtId="9" fontId="5" fillId="2" borderId="1" xfId="7" applyNumberFormat="1" applyFont="1" applyFill="1" applyBorder="1" applyAlignment="1">
      <alignment horizontal="right" vertical="center"/>
    </xf>
    <xf numFmtId="9" fontId="7" fillId="0" borderId="1" xfId="7" applyNumberFormat="1" applyFont="1" applyBorder="1" applyAlignment="1">
      <alignment vertical="center"/>
    </xf>
    <xf numFmtId="9" fontId="4" fillId="0" borderId="1" xfId="7" applyNumberFormat="1" applyFont="1" applyBorder="1" applyAlignment="1">
      <alignment vertical="center"/>
    </xf>
    <xf numFmtId="9" fontId="5" fillId="6" borderId="1" xfId="7" applyNumberFormat="1" applyFont="1" applyFill="1" applyBorder="1" applyAlignment="1">
      <alignment vertical="center"/>
    </xf>
    <xf numFmtId="9" fontId="5" fillId="2" borderId="1" xfId="7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6" fillId="0" borderId="0" xfId="3" applyFont="1"/>
    <xf numFmtId="9" fontId="5" fillId="3" borderId="1" xfId="3" applyNumberFormat="1" applyFont="1" applyFill="1" applyBorder="1" applyAlignment="1">
      <alignment vertical="center"/>
    </xf>
    <xf numFmtId="0" fontId="4" fillId="0" borderId="1" xfId="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3" borderId="1" xfId="3" applyFont="1" applyFill="1" applyBorder="1" applyAlignment="1">
      <alignment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3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9" fontId="7" fillId="2" borderId="1" xfId="7" applyNumberFormat="1" applyFont="1" applyFill="1" applyBorder="1" applyAlignment="1">
      <alignment horizontal="right" vertical="center"/>
    </xf>
    <xf numFmtId="9" fontId="5" fillId="5" borderId="1" xfId="7" applyNumberFormat="1" applyFont="1" applyFill="1" applyBorder="1" applyAlignment="1">
      <alignment horizontal="right" vertical="center"/>
    </xf>
    <xf numFmtId="9" fontId="4" fillId="0" borderId="1" xfId="3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 vertical="center" wrapText="1"/>
    </xf>
    <xf numFmtId="9" fontId="4" fillId="0" borderId="1" xfId="7" applyNumberFormat="1" applyFont="1" applyBorder="1" applyAlignment="1">
      <alignment horizontal="right" vertical="center" wrapText="1"/>
    </xf>
    <xf numFmtId="3" fontId="29" fillId="5" borderId="1" xfId="0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9" fontId="5" fillId="4" borderId="1" xfId="7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right" vertical="center"/>
    </xf>
    <xf numFmtId="0" fontId="31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3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1" xfId="3" applyFont="1" applyBorder="1" applyAlignment="1">
      <alignment wrapText="1"/>
    </xf>
    <xf numFmtId="0" fontId="32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justify" vertical="center" wrapText="1"/>
    </xf>
    <xf numFmtId="3" fontId="7" fillId="5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3" fontId="4" fillId="0" borderId="0" xfId="3" applyNumberFormat="1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5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horizontal="right" vertical="center" wrapText="1"/>
    </xf>
    <xf numFmtId="3" fontId="6" fillId="0" borderId="11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16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4" xfId="3" applyNumberFormat="1" applyFont="1" applyBorder="1" applyAlignment="1">
      <alignment vertical="center"/>
    </xf>
    <xf numFmtId="3" fontId="33" fillId="0" borderId="1" xfId="3" applyNumberFormat="1" applyFont="1" applyBorder="1" applyAlignment="1">
      <alignment horizontal="right" vertical="center" wrapText="1"/>
    </xf>
    <xf numFmtId="3" fontId="34" fillId="0" borderId="1" xfId="3" applyNumberFormat="1" applyFont="1" applyBorder="1" applyAlignment="1">
      <alignment horizontal="right" vertical="center" wrapText="1"/>
    </xf>
    <xf numFmtId="3" fontId="35" fillId="3" borderId="1" xfId="3" applyNumberFormat="1" applyFont="1" applyFill="1" applyBorder="1" applyAlignment="1">
      <alignment horizontal="right" vertical="center" wrapText="1"/>
    </xf>
    <xf numFmtId="0" fontId="33" fillId="0" borderId="1" xfId="3" applyFont="1" applyBorder="1" applyAlignment="1">
      <alignment horizontal="left" vertical="center" wrapText="1"/>
    </xf>
    <xf numFmtId="0" fontId="35" fillId="3" borderId="1" xfId="3" applyFont="1" applyFill="1" applyBorder="1" applyAlignment="1">
      <alignment horizontal="left" vertical="center" wrapText="1"/>
    </xf>
    <xf numFmtId="3" fontId="6" fillId="0" borderId="6" xfId="3" applyNumberFormat="1" applyFont="1" applyBorder="1" applyAlignment="1">
      <alignment horizontal="right" vertical="center" wrapText="1"/>
    </xf>
    <xf numFmtId="0" fontId="1" fillId="0" borderId="0" xfId="9" applyAlignment="1">
      <alignment vertical="center"/>
    </xf>
    <xf numFmtId="0" fontId="4" fillId="0" borderId="0" xfId="9" applyFo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/>
    </xf>
    <xf numFmtId="0" fontId="4" fillId="0" borderId="1" xfId="9" applyFont="1" applyBorder="1" applyAlignmen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9" fontId="4" fillId="0" borderId="1" xfId="9" applyNumberFormat="1" applyFont="1" applyBorder="1" applyAlignment="1">
      <alignment vertical="center"/>
    </xf>
    <xf numFmtId="3" fontId="4" fillId="0" borderId="1" xfId="9" applyNumberFormat="1" applyFont="1" applyBorder="1" applyAlignment="1">
      <alignment horizontal="right" vertical="center"/>
    </xf>
    <xf numFmtId="0" fontId="4" fillId="5" borderId="1" xfId="9" applyFont="1" applyFill="1" applyBorder="1" applyAlignment="1">
      <alignment vertical="center"/>
    </xf>
    <xf numFmtId="0" fontId="4" fillId="0" borderId="1" xfId="9" applyFont="1" applyBorder="1" applyAlignment="1">
      <alignment vertical="center" wrapText="1"/>
    </xf>
    <xf numFmtId="0" fontId="8" fillId="0" borderId="1" xfId="9" applyFont="1" applyBorder="1" applyAlignment="1">
      <alignment horizontal="left" vertical="center"/>
    </xf>
    <xf numFmtId="0" fontId="8" fillId="0" borderId="1" xfId="9" applyFont="1" applyBorder="1" applyAlignment="1">
      <alignment vertical="center"/>
    </xf>
    <xf numFmtId="3" fontId="8" fillId="0" borderId="1" xfId="9" applyNumberFormat="1" applyFont="1" applyBorder="1" applyAlignment="1">
      <alignment horizontal="right" vertical="center"/>
    </xf>
    <xf numFmtId="0" fontId="8" fillId="0" borderId="1" xfId="9" applyFont="1" applyBorder="1" applyAlignment="1">
      <alignment vertical="center" wrapText="1"/>
    </xf>
    <xf numFmtId="0" fontId="8" fillId="5" borderId="1" xfId="9" applyFont="1" applyFill="1" applyBorder="1" applyAlignment="1">
      <alignment vertical="center"/>
    </xf>
    <xf numFmtId="0" fontId="1" fillId="0" borderId="0" xfId="9"/>
    <xf numFmtId="49" fontId="5" fillId="0" borderId="1" xfId="0" applyNumberFormat="1" applyFont="1" applyBorder="1" applyAlignment="1">
      <alignment horizontal="left" vertical="center"/>
    </xf>
    <xf numFmtId="0" fontId="34" fillId="0" borderId="1" xfId="3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9" fontId="4" fillId="0" borderId="9" xfId="7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9" applyFont="1" applyBorder="1" applyAlignment="1">
      <alignment horizontal="center" vertical="center"/>
    </xf>
    <xf numFmtId="3" fontId="4" fillId="0" borderId="1" xfId="9" applyNumberFormat="1" applyFont="1" applyBorder="1" applyAlignment="1">
      <alignment horizontal="right" vertical="center" wrapText="1"/>
    </xf>
    <xf numFmtId="3" fontId="4" fillId="0" borderId="0" xfId="9" applyNumberFormat="1" applyFont="1" applyAlignment="1">
      <alignment vertical="center"/>
    </xf>
    <xf numFmtId="0" fontId="5" fillId="3" borderId="4" xfId="9" applyFont="1" applyFill="1" applyBorder="1" applyAlignment="1">
      <alignment horizontal="lef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4" fillId="0" borderId="0" xfId="9" applyFont="1" applyAlignment="1">
      <alignment vertical="center" wrapText="1"/>
    </xf>
    <xf numFmtId="0" fontId="4" fillId="0" borderId="3" xfId="0" applyFont="1" applyBorder="1" applyAlignment="1">
      <alignment horizontal="center" vertical="top" wrapText="1"/>
    </xf>
    <xf numFmtId="0" fontId="35" fillId="5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Border="1" applyAlignment="1">
      <alignment vertical="center"/>
    </xf>
    <xf numFmtId="9" fontId="7" fillId="5" borderId="9" xfId="7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wrapText="1"/>
    </xf>
    <xf numFmtId="49" fontId="4" fillId="5" borderId="3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3" fontId="6" fillId="0" borderId="18" xfId="3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5" fillId="5" borderId="2" xfId="0" applyFont="1" applyFill="1" applyBorder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5" fillId="5" borderId="19" xfId="0" applyFont="1" applyFill="1" applyBorder="1" applyAlignment="1">
      <alignment wrapText="1"/>
    </xf>
    <xf numFmtId="0" fontId="4" fillId="0" borderId="0" xfId="7" applyFont="1" applyAlignment="1">
      <alignment horizontal="left" indent="1"/>
    </xf>
    <xf numFmtId="3" fontId="4" fillId="0" borderId="1" xfId="9" applyNumberFormat="1" applyFont="1" applyBorder="1" applyAlignment="1">
      <alignment vertical="center"/>
    </xf>
    <xf numFmtId="9" fontId="8" fillId="0" borderId="1" xfId="9" applyNumberFormat="1" applyFont="1" applyBorder="1" applyAlignment="1">
      <alignment vertical="center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9" applyFont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2 2" xfId="2"/>
    <cellStyle name="Normál 2 3" xfId="9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R49"/>
  <sheetViews>
    <sheetView tabSelected="1" zoomScaleNormal="100" workbookViewId="0"/>
  </sheetViews>
  <sheetFormatPr defaultColWidth="9.109375" defaultRowHeight="13.2" x14ac:dyDescent="0.25"/>
  <cols>
    <col min="1" max="1" width="4.6640625" style="59" customWidth="1"/>
    <col min="2" max="2" width="42.6640625" style="59" customWidth="1"/>
    <col min="3" max="3" width="12.6640625" style="59" customWidth="1"/>
    <col min="4" max="5" width="12.6640625" style="52" customWidth="1"/>
    <col min="6" max="16384" width="9.109375" style="52"/>
  </cols>
  <sheetData>
    <row r="1" spans="1:252" ht="13.95" customHeight="1" x14ac:dyDescent="0.25">
      <c r="A1" s="51"/>
      <c r="B1" s="51"/>
      <c r="C1" s="52"/>
      <c r="D1" s="53"/>
      <c r="E1" s="3" t="s">
        <v>381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</row>
    <row r="2" spans="1:252" ht="13.95" customHeight="1" x14ac:dyDescent="0.25">
      <c r="A2" s="51"/>
      <c r="B2" s="51"/>
      <c r="C2" s="52"/>
      <c r="D2" s="53"/>
      <c r="E2" s="3" t="s">
        <v>849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</row>
    <row r="3" spans="1:252" ht="13.95" customHeight="1" x14ac:dyDescent="0.25">
      <c r="A3" s="51"/>
      <c r="B3" s="51"/>
      <c r="C3" s="51"/>
      <c r="D3" s="5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</row>
    <row r="4" spans="1:252" ht="15" customHeight="1" x14ac:dyDescent="0.25">
      <c r="A4" s="333" t="s">
        <v>738</v>
      </c>
      <c r="B4" s="333"/>
      <c r="C4" s="333"/>
      <c r="D4" s="333"/>
      <c r="E4" s="33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</row>
    <row r="5" spans="1:252" ht="6.75" customHeight="1" x14ac:dyDescent="0.25">
      <c r="A5" s="56"/>
      <c r="B5" s="56"/>
      <c r="C5" s="52"/>
      <c r="D5" s="53"/>
      <c r="E5" s="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</row>
    <row r="6" spans="1:252" ht="15" customHeight="1" x14ac:dyDescent="0.25">
      <c r="A6" s="62"/>
      <c r="B6" s="80" t="s">
        <v>249</v>
      </c>
      <c r="C6" s="62" t="s">
        <v>250</v>
      </c>
      <c r="D6" s="62" t="s">
        <v>251</v>
      </c>
      <c r="E6" s="62" t="s">
        <v>252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</row>
    <row r="7" spans="1:252" ht="48" x14ac:dyDescent="0.25">
      <c r="A7" s="81">
        <v>1</v>
      </c>
      <c r="B7" s="82" t="s">
        <v>101</v>
      </c>
      <c r="C7" s="81" t="s">
        <v>116</v>
      </c>
      <c r="D7" s="81" t="s">
        <v>19</v>
      </c>
      <c r="E7" s="81" t="s">
        <v>262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</row>
    <row r="8" spans="1:252" ht="15" customHeight="1" x14ac:dyDescent="0.25">
      <c r="A8" s="87" t="s">
        <v>383</v>
      </c>
      <c r="B8" s="83" t="s">
        <v>188</v>
      </c>
      <c r="C8" s="57">
        <v>0</v>
      </c>
      <c r="D8" s="57">
        <v>0</v>
      </c>
      <c r="E8" s="57">
        <v>0</v>
      </c>
    </row>
    <row r="9" spans="1:252" ht="15" customHeight="1" x14ac:dyDescent="0.25">
      <c r="A9" s="87" t="s">
        <v>382</v>
      </c>
      <c r="B9" s="83" t="s">
        <v>189</v>
      </c>
      <c r="C9" s="57">
        <v>2256938129</v>
      </c>
      <c r="D9" s="57">
        <v>0</v>
      </c>
      <c r="E9" s="57">
        <v>2331165023</v>
      </c>
    </row>
    <row r="10" spans="1:252" ht="15" customHeight="1" x14ac:dyDescent="0.25">
      <c r="A10" s="87" t="s">
        <v>384</v>
      </c>
      <c r="B10" s="83" t="s">
        <v>190</v>
      </c>
      <c r="C10" s="57">
        <v>26710000</v>
      </c>
      <c r="D10" s="57">
        <v>0</v>
      </c>
      <c r="E10" s="57">
        <v>26710000</v>
      </c>
    </row>
    <row r="11" spans="1:252" ht="15" customHeight="1" x14ac:dyDescent="0.25">
      <c r="A11" s="87" t="s">
        <v>385</v>
      </c>
      <c r="B11" s="83" t="s">
        <v>191</v>
      </c>
      <c r="C11" s="57">
        <v>0</v>
      </c>
      <c r="D11" s="57">
        <v>0</v>
      </c>
      <c r="E11" s="57">
        <v>0</v>
      </c>
    </row>
    <row r="12" spans="1:252" ht="22.8" x14ac:dyDescent="0.25">
      <c r="A12" s="87" t="s">
        <v>386</v>
      </c>
      <c r="B12" s="84" t="s">
        <v>202</v>
      </c>
      <c r="C12" s="58">
        <f>SUM(C8:C11)</f>
        <v>2283648129</v>
      </c>
      <c r="D12" s="58">
        <f>SUM(D8:D11)</f>
        <v>0</v>
      </c>
      <c r="E12" s="58">
        <f>SUM(E8:E11)</f>
        <v>2357875023</v>
      </c>
    </row>
    <row r="13" spans="1:252" ht="15" customHeight="1" x14ac:dyDescent="0.25">
      <c r="A13" s="87" t="s">
        <v>387</v>
      </c>
      <c r="B13" s="83" t="s">
        <v>192</v>
      </c>
      <c r="C13" s="57">
        <v>0</v>
      </c>
      <c r="D13" s="57">
        <v>0</v>
      </c>
      <c r="E13" s="57">
        <v>0</v>
      </c>
    </row>
    <row r="14" spans="1:252" ht="15" customHeight="1" x14ac:dyDescent="0.25">
      <c r="A14" s="87" t="s">
        <v>388</v>
      </c>
      <c r="B14" s="83" t="s">
        <v>193</v>
      </c>
      <c r="C14" s="57">
        <v>0</v>
      </c>
      <c r="D14" s="57">
        <v>0</v>
      </c>
      <c r="E14" s="57">
        <v>0</v>
      </c>
    </row>
    <row r="15" spans="1:252" ht="22.8" x14ac:dyDescent="0.25">
      <c r="A15" s="87" t="s">
        <v>389</v>
      </c>
      <c r="B15" s="84" t="s">
        <v>203</v>
      </c>
      <c r="C15" s="58">
        <f>SUM(C13:C14)</f>
        <v>0</v>
      </c>
      <c r="D15" s="58">
        <f t="shared" ref="D15:E15" si="0">SUM(D13:D14)</f>
        <v>0</v>
      </c>
      <c r="E15" s="58">
        <f t="shared" si="0"/>
        <v>0</v>
      </c>
    </row>
    <row r="16" spans="1:252" ht="15" customHeight="1" x14ac:dyDescent="0.25">
      <c r="A16" s="87" t="s">
        <v>59</v>
      </c>
      <c r="B16" s="83" t="s">
        <v>271</v>
      </c>
      <c r="C16" s="57">
        <v>0</v>
      </c>
      <c r="D16" s="57">
        <v>0</v>
      </c>
      <c r="E16" s="57">
        <v>0</v>
      </c>
    </row>
    <row r="17" spans="1:252" ht="15" customHeight="1" x14ac:dyDescent="0.25">
      <c r="A17" s="87" t="s">
        <v>102</v>
      </c>
      <c r="B17" s="83" t="s">
        <v>194</v>
      </c>
      <c r="C17" s="57">
        <v>116805</v>
      </c>
      <c r="D17" s="57">
        <v>0</v>
      </c>
      <c r="E17" s="57">
        <v>129610</v>
      </c>
    </row>
    <row r="18" spans="1:252" ht="15" customHeight="1" x14ac:dyDescent="0.25">
      <c r="A18" s="87" t="s">
        <v>60</v>
      </c>
      <c r="B18" s="83" t="s">
        <v>195</v>
      </c>
      <c r="C18" s="57">
        <v>245790824</v>
      </c>
      <c r="D18" s="57">
        <v>0</v>
      </c>
      <c r="E18" s="57">
        <v>464168838</v>
      </c>
    </row>
    <row r="19" spans="1:252" ht="15" customHeight="1" x14ac:dyDescent="0.25">
      <c r="A19" s="87" t="s">
        <v>103</v>
      </c>
      <c r="B19" s="83" t="s">
        <v>196</v>
      </c>
      <c r="C19" s="57">
        <v>0</v>
      </c>
      <c r="D19" s="57">
        <v>0</v>
      </c>
      <c r="E19" s="57">
        <v>0</v>
      </c>
    </row>
    <row r="20" spans="1:252" ht="18" customHeight="1" x14ac:dyDescent="0.25">
      <c r="A20" s="87" t="s">
        <v>104</v>
      </c>
      <c r="B20" s="84" t="s">
        <v>276</v>
      </c>
      <c r="C20" s="58">
        <f>SUM(C16:C19)</f>
        <v>245907629</v>
      </c>
      <c r="D20" s="58">
        <f t="shared" ref="D20:E20" si="1">SUM(D16:D19)</f>
        <v>0</v>
      </c>
      <c r="E20" s="58">
        <f t="shared" si="1"/>
        <v>464298448</v>
      </c>
    </row>
    <row r="21" spans="1:252" ht="15" customHeight="1" x14ac:dyDescent="0.25">
      <c r="A21" s="87" t="s">
        <v>105</v>
      </c>
      <c r="B21" s="83" t="s">
        <v>197</v>
      </c>
      <c r="C21" s="57">
        <v>10720994</v>
      </c>
      <c r="D21" s="57">
        <v>0</v>
      </c>
      <c r="E21" s="57">
        <v>17010092</v>
      </c>
    </row>
    <row r="22" spans="1:252" ht="15" customHeight="1" x14ac:dyDescent="0.25">
      <c r="A22" s="87" t="s">
        <v>61</v>
      </c>
      <c r="B22" s="83" t="s">
        <v>198</v>
      </c>
      <c r="C22" s="57">
        <v>17674240</v>
      </c>
      <c r="D22" s="57">
        <v>0</v>
      </c>
      <c r="E22" s="57">
        <v>16330808</v>
      </c>
    </row>
    <row r="23" spans="1:252" ht="15" customHeight="1" x14ac:dyDescent="0.25">
      <c r="A23" s="87" t="s">
        <v>106</v>
      </c>
      <c r="B23" s="83" t="s">
        <v>199</v>
      </c>
      <c r="C23" s="57">
        <v>8825562</v>
      </c>
      <c r="D23" s="57">
        <v>0</v>
      </c>
      <c r="E23" s="57">
        <v>108011</v>
      </c>
    </row>
    <row r="24" spans="1:252" ht="18" customHeight="1" x14ac:dyDescent="0.25">
      <c r="A24" s="87" t="s">
        <v>107</v>
      </c>
      <c r="B24" s="84" t="s">
        <v>204</v>
      </c>
      <c r="C24" s="58">
        <f>SUM(C21:C23)</f>
        <v>37220796</v>
      </c>
      <c r="D24" s="58">
        <f t="shared" ref="D24:E24" si="2">SUM(D21:D23)</f>
        <v>0</v>
      </c>
      <c r="E24" s="58">
        <f t="shared" si="2"/>
        <v>33448911</v>
      </c>
    </row>
    <row r="25" spans="1:252" ht="12.6" x14ac:dyDescent="0.25">
      <c r="A25" s="87" t="s">
        <v>49</v>
      </c>
      <c r="B25" s="84" t="s">
        <v>272</v>
      </c>
      <c r="C25" s="58">
        <v>24020</v>
      </c>
      <c r="D25" s="58">
        <v>0</v>
      </c>
      <c r="E25" s="58">
        <v>12820</v>
      </c>
    </row>
    <row r="26" spans="1:252" ht="18" customHeight="1" x14ac:dyDescent="0.25">
      <c r="A26" s="87" t="s">
        <v>108</v>
      </c>
      <c r="B26" s="84" t="s">
        <v>200</v>
      </c>
      <c r="C26" s="58">
        <v>963243</v>
      </c>
      <c r="D26" s="58">
        <v>0</v>
      </c>
      <c r="E26" s="58">
        <v>1463919</v>
      </c>
    </row>
    <row r="27" spans="1:252" ht="18" customHeight="1" x14ac:dyDescent="0.25">
      <c r="A27" s="88" t="s">
        <v>62</v>
      </c>
      <c r="B27" s="85" t="s">
        <v>201</v>
      </c>
      <c r="C27" s="86">
        <f>C12+C15+C20+C24+C25+C26</f>
        <v>2567763817</v>
      </c>
      <c r="D27" s="86">
        <f t="shared" ref="D27:E27" si="3">D12+D15+D20+D24+D25+D26</f>
        <v>0</v>
      </c>
      <c r="E27" s="86">
        <f t="shared" si="3"/>
        <v>2857099121</v>
      </c>
    </row>
    <row r="28" spans="1:252" ht="48" x14ac:dyDescent="0.25">
      <c r="A28" s="87" t="s">
        <v>63</v>
      </c>
      <c r="B28" s="80" t="s">
        <v>390</v>
      </c>
      <c r="C28" s="81" t="s">
        <v>116</v>
      </c>
      <c r="D28" s="81" t="s">
        <v>19</v>
      </c>
      <c r="E28" s="81" t="s">
        <v>262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</row>
    <row r="29" spans="1:252" ht="15" customHeight="1" x14ac:dyDescent="0.25">
      <c r="A29" s="87" t="s">
        <v>64</v>
      </c>
      <c r="B29" s="83" t="s">
        <v>205</v>
      </c>
      <c r="C29" s="57">
        <v>1881350414</v>
      </c>
      <c r="D29" s="57">
        <v>0</v>
      </c>
      <c r="E29" s="57">
        <v>1881350414</v>
      </c>
    </row>
    <row r="30" spans="1:252" ht="15" customHeight="1" x14ac:dyDescent="0.25">
      <c r="A30" s="87" t="s">
        <v>65</v>
      </c>
      <c r="B30" s="83" t="s">
        <v>206</v>
      </c>
      <c r="C30" s="57">
        <v>133032692</v>
      </c>
      <c r="D30" s="57">
        <v>0</v>
      </c>
      <c r="E30" s="57">
        <v>133032692</v>
      </c>
    </row>
    <row r="31" spans="1:252" ht="15" customHeight="1" x14ac:dyDescent="0.25">
      <c r="A31" s="87" t="s">
        <v>109</v>
      </c>
      <c r="B31" s="83" t="s">
        <v>207</v>
      </c>
      <c r="C31" s="57">
        <v>185012133</v>
      </c>
      <c r="D31" s="57">
        <v>0</v>
      </c>
      <c r="E31" s="57">
        <v>185012133</v>
      </c>
    </row>
    <row r="32" spans="1:252" ht="15" customHeight="1" x14ac:dyDescent="0.25">
      <c r="A32" s="87" t="s">
        <v>110</v>
      </c>
      <c r="B32" s="83" t="s">
        <v>208</v>
      </c>
      <c r="C32" s="57">
        <v>216413412</v>
      </c>
      <c r="D32" s="57">
        <v>0</v>
      </c>
      <c r="E32" s="57">
        <v>284776282</v>
      </c>
    </row>
    <row r="33" spans="1:5" ht="15" customHeight="1" x14ac:dyDescent="0.25">
      <c r="A33" s="87" t="s">
        <v>97</v>
      </c>
      <c r="B33" s="83" t="s">
        <v>209</v>
      </c>
      <c r="C33" s="57">
        <v>0</v>
      </c>
      <c r="D33" s="57">
        <v>0</v>
      </c>
      <c r="E33" s="57">
        <v>0</v>
      </c>
    </row>
    <row r="34" spans="1:5" ht="15" customHeight="1" x14ac:dyDescent="0.25">
      <c r="A34" s="87" t="s">
        <v>111</v>
      </c>
      <c r="B34" s="83" t="s">
        <v>210</v>
      </c>
      <c r="C34" s="57">
        <v>68362870</v>
      </c>
      <c r="D34" s="57">
        <v>0</v>
      </c>
      <c r="E34" s="57">
        <v>292386939</v>
      </c>
    </row>
    <row r="35" spans="1:5" ht="18" customHeight="1" x14ac:dyDescent="0.25">
      <c r="A35" s="87" t="s">
        <v>66</v>
      </c>
      <c r="B35" s="84" t="s">
        <v>211</v>
      </c>
      <c r="C35" s="58">
        <f>SUM(C29:C34)</f>
        <v>2484171521</v>
      </c>
      <c r="D35" s="58">
        <f t="shared" ref="D35:E35" si="4">SUM(D29:D34)</f>
        <v>0</v>
      </c>
      <c r="E35" s="58">
        <f t="shared" si="4"/>
        <v>2776558460</v>
      </c>
    </row>
    <row r="36" spans="1:5" ht="15" customHeight="1" x14ac:dyDescent="0.25">
      <c r="A36" s="87" t="s">
        <v>98</v>
      </c>
      <c r="B36" s="83" t="s">
        <v>212</v>
      </c>
      <c r="C36" s="57">
        <v>684555</v>
      </c>
      <c r="D36" s="57">
        <v>0</v>
      </c>
      <c r="E36" s="57">
        <v>976868</v>
      </c>
    </row>
    <row r="37" spans="1:5" ht="15" customHeight="1" x14ac:dyDescent="0.25">
      <c r="A37" s="87" t="s">
        <v>112</v>
      </c>
      <c r="B37" s="83" t="s">
        <v>213</v>
      </c>
      <c r="C37" s="57">
        <v>4719997</v>
      </c>
      <c r="D37" s="57">
        <v>0</v>
      </c>
      <c r="E37" s="57">
        <v>5748217</v>
      </c>
    </row>
    <row r="38" spans="1:5" ht="15" customHeight="1" x14ac:dyDescent="0.25">
      <c r="A38" s="87" t="s">
        <v>99</v>
      </c>
      <c r="B38" s="83" t="s">
        <v>214</v>
      </c>
      <c r="C38" s="57">
        <v>4131076</v>
      </c>
      <c r="D38" s="57">
        <v>0</v>
      </c>
      <c r="E38" s="57">
        <v>11015036</v>
      </c>
    </row>
    <row r="39" spans="1:5" ht="18" customHeight="1" x14ac:dyDescent="0.25">
      <c r="A39" s="87" t="s">
        <v>67</v>
      </c>
      <c r="B39" s="84" t="s">
        <v>215</v>
      </c>
      <c r="C39" s="58">
        <f>SUM(C36:C38)</f>
        <v>9535628</v>
      </c>
      <c r="D39" s="58">
        <f t="shared" ref="D39:E39" si="5">SUM(D36:D38)</f>
        <v>0</v>
      </c>
      <c r="E39" s="58">
        <f t="shared" si="5"/>
        <v>17740121</v>
      </c>
    </row>
    <row r="40" spans="1:5" ht="22.8" x14ac:dyDescent="0.25">
      <c r="A40" s="87" t="s">
        <v>68</v>
      </c>
      <c r="B40" s="84" t="s">
        <v>273</v>
      </c>
      <c r="C40" s="58">
        <v>0</v>
      </c>
      <c r="D40" s="58">
        <v>0</v>
      </c>
      <c r="E40" s="58">
        <v>0</v>
      </c>
    </row>
    <row r="41" spans="1:5" ht="18" customHeight="1" x14ac:dyDescent="0.25">
      <c r="A41" s="87" t="s">
        <v>353</v>
      </c>
      <c r="B41" s="84" t="s">
        <v>274</v>
      </c>
      <c r="C41" s="58">
        <v>74056668</v>
      </c>
      <c r="D41" s="58">
        <v>0</v>
      </c>
      <c r="E41" s="58">
        <v>62800540</v>
      </c>
    </row>
    <row r="42" spans="1:5" ht="18" customHeight="1" x14ac:dyDescent="0.25">
      <c r="A42" s="88" t="s">
        <v>367</v>
      </c>
      <c r="B42" s="85" t="s">
        <v>275</v>
      </c>
      <c r="C42" s="86">
        <f>C35+C39+C40+C41</f>
        <v>2567763817</v>
      </c>
      <c r="D42" s="86">
        <f t="shared" ref="D42:E42" si="6">D35+D39+D40+D41</f>
        <v>0</v>
      </c>
      <c r="E42" s="86">
        <f t="shared" si="6"/>
        <v>2857099121</v>
      </c>
    </row>
    <row r="43" spans="1:5" x14ac:dyDescent="0.25">
      <c r="C43" s="60"/>
      <c r="D43" s="60"/>
      <c r="E43" s="60"/>
    </row>
    <row r="44" spans="1:5" x14ac:dyDescent="0.25">
      <c r="C44" s="60"/>
      <c r="D44" s="60"/>
      <c r="E44" s="60"/>
    </row>
    <row r="45" spans="1:5" x14ac:dyDescent="0.25">
      <c r="C45" s="61"/>
      <c r="D45" s="61"/>
      <c r="E45" s="61"/>
    </row>
    <row r="46" spans="1:5" x14ac:dyDescent="0.25">
      <c r="C46" s="61"/>
      <c r="D46" s="61"/>
      <c r="E46" s="61"/>
    </row>
    <row r="47" spans="1:5" x14ac:dyDescent="0.25">
      <c r="C47" s="61"/>
      <c r="D47" s="61"/>
      <c r="E47" s="61"/>
    </row>
    <row r="48" spans="1:5" x14ac:dyDescent="0.25">
      <c r="C48" s="61"/>
      <c r="D48" s="61"/>
      <c r="E48" s="61"/>
    </row>
    <row r="49" spans="3:5" x14ac:dyDescent="0.25">
      <c r="C49" s="61"/>
      <c r="D49" s="61"/>
      <c r="E49" s="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35"/>
  <sheetViews>
    <sheetView zoomScaleNormal="100" workbookViewId="0"/>
  </sheetViews>
  <sheetFormatPr defaultRowHeight="12.6" x14ac:dyDescent="0.25"/>
  <cols>
    <col min="1" max="2" width="4.44140625" customWidth="1"/>
    <col min="3" max="3" width="29.44140625" style="4" customWidth="1"/>
    <col min="4" max="8" width="11" style="4" customWidth="1"/>
  </cols>
  <sheetData>
    <row r="1" spans="1:13" s="1" customFormat="1" ht="15" customHeight="1" x14ac:dyDescent="0.25">
      <c r="C1" s="2"/>
      <c r="D1" s="2"/>
      <c r="E1" s="2"/>
      <c r="F1" s="2"/>
      <c r="G1" s="2"/>
      <c r="H1" s="3" t="s">
        <v>621</v>
      </c>
      <c r="I1" s="2"/>
      <c r="J1" s="2"/>
      <c r="K1" s="2"/>
      <c r="L1" s="2"/>
      <c r="M1" s="2"/>
    </row>
    <row r="2" spans="1:13" s="1" customFormat="1" ht="15" customHeight="1" x14ac:dyDescent="0.25">
      <c r="C2" s="2"/>
      <c r="D2" s="2"/>
      <c r="E2" s="2"/>
      <c r="F2" s="2"/>
      <c r="G2" s="2"/>
      <c r="H2" s="3" t="str">
        <f>'4. melléklet'!F2</f>
        <v>a  5/2023. (V.31.) önkormányzati rendelethez</v>
      </c>
      <c r="I2" s="2"/>
      <c r="J2" s="2"/>
      <c r="K2" s="2"/>
      <c r="L2" s="2"/>
      <c r="M2" s="2"/>
    </row>
    <row r="3" spans="1:13" s="1" customFormat="1" ht="13.9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8" customHeight="1" x14ac:dyDescent="0.25">
      <c r="A4" s="355" t="s">
        <v>622</v>
      </c>
      <c r="B4" s="355"/>
      <c r="C4" s="355"/>
      <c r="D4" s="355"/>
      <c r="E4" s="355"/>
      <c r="F4" s="355"/>
      <c r="G4" s="355"/>
      <c r="H4" s="355"/>
      <c r="I4" s="2"/>
      <c r="J4" s="2"/>
      <c r="K4" s="2"/>
      <c r="L4" s="2"/>
      <c r="M4" s="2"/>
    </row>
    <row r="5" spans="1:13" s="1" customFormat="1" ht="6.6" customHeight="1" x14ac:dyDescent="0.25">
      <c r="C5" s="5"/>
      <c r="D5" s="5"/>
      <c r="E5" s="5"/>
      <c r="F5" s="5"/>
      <c r="G5" s="5"/>
      <c r="H5" s="5"/>
      <c r="I5" s="2"/>
      <c r="J5" s="2"/>
      <c r="K5" s="2"/>
      <c r="L5" s="2"/>
      <c r="M5" s="2"/>
    </row>
    <row r="6" spans="1:13" s="1" customFormat="1" ht="15" customHeight="1" x14ac:dyDescent="0.25">
      <c r="A6" s="203"/>
      <c r="B6" s="203" t="s">
        <v>249</v>
      </c>
      <c r="C6" s="203" t="s">
        <v>250</v>
      </c>
      <c r="D6" s="203" t="s">
        <v>251</v>
      </c>
      <c r="E6" s="203" t="s">
        <v>252</v>
      </c>
      <c r="F6" s="203" t="s">
        <v>253</v>
      </c>
      <c r="G6" s="203" t="s">
        <v>254</v>
      </c>
      <c r="H6" s="203" t="s">
        <v>255</v>
      </c>
      <c r="I6" s="2"/>
      <c r="J6" s="2"/>
      <c r="K6" s="2"/>
      <c r="L6" s="2"/>
      <c r="M6" s="2"/>
    </row>
    <row r="7" spans="1:13" s="1" customFormat="1" ht="48" x14ac:dyDescent="0.25">
      <c r="A7" s="80">
        <v>1</v>
      </c>
      <c r="B7" s="62" t="s">
        <v>118</v>
      </c>
      <c r="C7" s="62" t="s">
        <v>100</v>
      </c>
      <c r="D7" s="62" t="s">
        <v>43</v>
      </c>
      <c r="E7" s="62" t="s">
        <v>44</v>
      </c>
      <c r="F7" s="62" t="s">
        <v>125</v>
      </c>
      <c r="G7" s="62" t="s">
        <v>126</v>
      </c>
      <c r="H7" s="62" t="s">
        <v>264</v>
      </c>
    </row>
    <row r="8" spans="1:13" s="1" customFormat="1" ht="22.8" x14ac:dyDescent="0.25">
      <c r="A8" s="80">
        <v>2</v>
      </c>
      <c r="B8" s="208" t="s">
        <v>50</v>
      </c>
      <c r="C8" s="9" t="s">
        <v>127</v>
      </c>
      <c r="D8" s="10">
        <v>7851826</v>
      </c>
      <c r="E8" s="10">
        <v>2604789125</v>
      </c>
      <c r="F8" s="10">
        <v>176283918</v>
      </c>
      <c r="G8" s="10">
        <v>18928716</v>
      </c>
      <c r="H8" s="10">
        <f>SUM(D8:G8)</f>
        <v>2807853585</v>
      </c>
    </row>
    <row r="9" spans="1:13" s="1" customFormat="1" ht="24" x14ac:dyDescent="0.25">
      <c r="A9" s="80">
        <v>3</v>
      </c>
      <c r="B9" s="207" t="s">
        <v>51</v>
      </c>
      <c r="C9" s="79" t="s">
        <v>128</v>
      </c>
      <c r="D9" s="8">
        <v>82500</v>
      </c>
      <c r="E9" s="8">
        <v>0</v>
      </c>
      <c r="F9" s="8">
        <v>0</v>
      </c>
      <c r="G9" s="8">
        <v>79689310</v>
      </c>
      <c r="H9" s="8">
        <f t="shared" ref="H9:H33" si="0">SUM(D9:G9)</f>
        <v>79771810</v>
      </c>
    </row>
    <row r="10" spans="1:13" s="1" customFormat="1" ht="15" customHeight="1" x14ac:dyDescent="0.25">
      <c r="A10" s="80">
        <v>4</v>
      </c>
      <c r="B10" s="207" t="s">
        <v>52</v>
      </c>
      <c r="C10" s="79" t="s">
        <v>129</v>
      </c>
      <c r="D10" s="8">
        <v>0</v>
      </c>
      <c r="E10" s="8">
        <v>0</v>
      </c>
      <c r="F10" s="8">
        <v>0</v>
      </c>
      <c r="G10" s="8">
        <v>64666351</v>
      </c>
      <c r="H10" s="8">
        <f t="shared" si="0"/>
        <v>64666351</v>
      </c>
    </row>
    <row r="11" spans="1:13" s="1" customFormat="1" ht="24" x14ac:dyDescent="0.25">
      <c r="A11" s="80">
        <v>5</v>
      </c>
      <c r="B11" s="207" t="s">
        <v>53</v>
      </c>
      <c r="C11" s="79" t="s">
        <v>130</v>
      </c>
      <c r="D11" s="8">
        <v>0</v>
      </c>
      <c r="E11" s="8">
        <v>108789689</v>
      </c>
      <c r="F11" s="8">
        <v>36196052</v>
      </c>
      <c r="G11" s="8">
        <v>0</v>
      </c>
      <c r="H11" s="8">
        <f t="shared" si="0"/>
        <v>144985741</v>
      </c>
    </row>
    <row r="12" spans="1:13" s="1" customFormat="1" ht="15" customHeight="1" x14ac:dyDescent="0.25">
      <c r="A12" s="80">
        <v>6</v>
      </c>
      <c r="B12" s="207" t="s">
        <v>54</v>
      </c>
      <c r="C12" s="79" t="s">
        <v>131</v>
      </c>
      <c r="D12" s="8">
        <v>0</v>
      </c>
      <c r="E12" s="8">
        <v>15000000</v>
      </c>
      <c r="F12" s="8">
        <v>0</v>
      </c>
      <c r="G12" s="8">
        <v>0</v>
      </c>
      <c r="H12" s="8">
        <f t="shared" si="0"/>
        <v>15000000</v>
      </c>
    </row>
    <row r="13" spans="1:13" s="1" customFormat="1" ht="36" x14ac:dyDescent="0.25">
      <c r="A13" s="80">
        <v>7</v>
      </c>
      <c r="B13" s="207" t="s">
        <v>55</v>
      </c>
      <c r="C13" s="79" t="s">
        <v>132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13" s="1" customFormat="1" ht="15" customHeight="1" x14ac:dyDescent="0.25">
      <c r="A14" s="80">
        <v>8</v>
      </c>
      <c r="B14" s="207" t="s">
        <v>56</v>
      </c>
      <c r="C14" s="79" t="s">
        <v>133</v>
      </c>
      <c r="D14" s="8">
        <v>82500</v>
      </c>
      <c r="E14" s="8">
        <v>0</v>
      </c>
      <c r="F14" s="8">
        <v>10639927</v>
      </c>
      <c r="G14" s="8">
        <v>0</v>
      </c>
      <c r="H14" s="8">
        <f t="shared" si="0"/>
        <v>10722427</v>
      </c>
    </row>
    <row r="15" spans="1:13" s="1" customFormat="1" ht="15" customHeight="1" x14ac:dyDescent="0.25">
      <c r="A15" s="80">
        <v>9</v>
      </c>
      <c r="B15" s="208" t="s">
        <v>57</v>
      </c>
      <c r="C15" s="9" t="s">
        <v>134</v>
      </c>
      <c r="D15" s="10">
        <f>SUM(D9:D14)</f>
        <v>165000</v>
      </c>
      <c r="E15" s="10">
        <f t="shared" ref="E15:G15" si="1">SUM(E9:E14)</f>
        <v>123789689</v>
      </c>
      <c r="F15" s="10">
        <f t="shared" si="1"/>
        <v>46835979</v>
      </c>
      <c r="G15" s="10">
        <f t="shared" si="1"/>
        <v>144355661</v>
      </c>
      <c r="H15" s="10">
        <f t="shared" si="0"/>
        <v>315146329</v>
      </c>
    </row>
    <row r="16" spans="1:13" s="1" customFormat="1" ht="15" customHeight="1" x14ac:dyDescent="0.25">
      <c r="A16" s="80">
        <v>10</v>
      </c>
      <c r="B16" s="207" t="s">
        <v>58</v>
      </c>
      <c r="C16" s="79" t="s">
        <v>135</v>
      </c>
      <c r="D16" s="8">
        <v>0</v>
      </c>
      <c r="E16" s="8">
        <v>15261596</v>
      </c>
      <c r="F16" s="8">
        <v>0</v>
      </c>
      <c r="G16" s="8">
        <v>0</v>
      </c>
      <c r="H16" s="8">
        <f t="shared" si="0"/>
        <v>15261596</v>
      </c>
    </row>
    <row r="17" spans="1:8" s="1" customFormat="1" ht="15" customHeight="1" x14ac:dyDescent="0.25">
      <c r="A17" s="80">
        <v>11</v>
      </c>
      <c r="B17" s="207" t="s">
        <v>59</v>
      </c>
      <c r="C17" s="79" t="s">
        <v>136</v>
      </c>
      <c r="D17" s="8">
        <v>0</v>
      </c>
      <c r="E17" s="8">
        <v>0</v>
      </c>
      <c r="F17" s="8">
        <v>2136595</v>
      </c>
      <c r="G17" s="8">
        <v>0</v>
      </c>
      <c r="H17" s="8">
        <f t="shared" si="0"/>
        <v>2136595</v>
      </c>
    </row>
    <row r="18" spans="1:8" s="1" customFormat="1" ht="15" customHeight="1" x14ac:dyDescent="0.25">
      <c r="A18" s="80">
        <v>12</v>
      </c>
      <c r="B18" s="207" t="s">
        <v>102</v>
      </c>
      <c r="C18" s="79" t="s">
        <v>137</v>
      </c>
      <c r="D18" s="8">
        <v>0</v>
      </c>
      <c r="E18" s="8">
        <v>2555132</v>
      </c>
      <c r="F18" s="8">
        <v>0</v>
      </c>
      <c r="G18" s="8">
        <v>0</v>
      </c>
      <c r="H18" s="8">
        <f t="shared" si="0"/>
        <v>2555132</v>
      </c>
    </row>
    <row r="19" spans="1:8" s="1" customFormat="1" ht="36.75" customHeight="1" x14ac:dyDescent="0.25">
      <c r="A19" s="80">
        <v>13</v>
      </c>
      <c r="B19" s="207" t="s">
        <v>60</v>
      </c>
      <c r="C19" s="79" t="s">
        <v>138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s="1" customFormat="1" ht="15" customHeight="1" x14ac:dyDescent="0.25">
      <c r="A20" s="80">
        <v>14</v>
      </c>
      <c r="B20" s="207" t="s">
        <v>103</v>
      </c>
      <c r="C20" s="79" t="s">
        <v>139</v>
      </c>
      <c r="D20" s="8">
        <v>82500</v>
      </c>
      <c r="E20" s="8">
        <v>0</v>
      </c>
      <c r="F20" s="8">
        <v>10639927</v>
      </c>
      <c r="G20" s="8">
        <v>144985741</v>
      </c>
      <c r="H20" s="8">
        <f t="shared" si="0"/>
        <v>155708168</v>
      </c>
    </row>
    <row r="21" spans="1:8" s="1" customFormat="1" ht="15" customHeight="1" x14ac:dyDescent="0.25">
      <c r="A21" s="80">
        <v>15</v>
      </c>
      <c r="B21" s="208" t="s">
        <v>104</v>
      </c>
      <c r="C21" s="9" t="s">
        <v>623</v>
      </c>
      <c r="D21" s="10">
        <f>SUM(D16:D20)</f>
        <v>82500</v>
      </c>
      <c r="E21" s="10">
        <f t="shared" ref="E21:G21" si="2">SUM(E16:E20)</f>
        <v>17816728</v>
      </c>
      <c r="F21" s="10">
        <f t="shared" si="2"/>
        <v>12776522</v>
      </c>
      <c r="G21" s="10">
        <f t="shared" si="2"/>
        <v>144985741</v>
      </c>
      <c r="H21" s="10">
        <f t="shared" si="0"/>
        <v>175661491</v>
      </c>
    </row>
    <row r="22" spans="1:8" s="1" customFormat="1" ht="15" customHeight="1" x14ac:dyDescent="0.25">
      <c r="A22" s="80">
        <v>16</v>
      </c>
      <c r="B22" s="208" t="s">
        <v>105</v>
      </c>
      <c r="C22" s="9" t="s">
        <v>140</v>
      </c>
      <c r="D22" s="10">
        <f>D8+D15-D21</f>
        <v>7934326</v>
      </c>
      <c r="E22" s="10">
        <f t="shared" ref="E22:G22" si="3">E8+E15-E21</f>
        <v>2710762086</v>
      </c>
      <c r="F22" s="10">
        <f t="shared" si="3"/>
        <v>210343375</v>
      </c>
      <c r="G22" s="10">
        <f t="shared" si="3"/>
        <v>18298636</v>
      </c>
      <c r="H22" s="10">
        <f t="shared" si="0"/>
        <v>2947338423</v>
      </c>
    </row>
    <row r="23" spans="1:8" s="1" customFormat="1" ht="22.8" x14ac:dyDescent="0.25">
      <c r="A23" s="80">
        <v>17</v>
      </c>
      <c r="B23" s="208" t="s">
        <v>61</v>
      </c>
      <c r="C23" s="9" t="s">
        <v>45</v>
      </c>
      <c r="D23" s="10">
        <v>7851826</v>
      </c>
      <c r="E23" s="10">
        <v>413491942</v>
      </c>
      <c r="F23" s="10">
        <v>129571688</v>
      </c>
      <c r="G23" s="10">
        <v>0</v>
      </c>
      <c r="H23" s="10">
        <f t="shared" si="0"/>
        <v>550915456</v>
      </c>
    </row>
    <row r="24" spans="1:8" s="1" customFormat="1" ht="15" customHeight="1" x14ac:dyDescent="0.25">
      <c r="A24" s="80">
        <v>18</v>
      </c>
      <c r="B24" s="207" t="s">
        <v>106</v>
      </c>
      <c r="C24" s="79" t="s">
        <v>141</v>
      </c>
      <c r="D24" s="8">
        <v>82500</v>
      </c>
      <c r="E24" s="8">
        <v>48348826</v>
      </c>
      <c r="F24" s="8">
        <v>20762724</v>
      </c>
      <c r="G24" s="8">
        <v>0</v>
      </c>
      <c r="H24" s="8">
        <f t="shared" si="0"/>
        <v>69194050</v>
      </c>
    </row>
    <row r="25" spans="1:8" s="1" customFormat="1" ht="15" customHeight="1" x14ac:dyDescent="0.25">
      <c r="A25" s="80">
        <v>19</v>
      </c>
      <c r="B25" s="207" t="s">
        <v>107</v>
      </c>
      <c r="C25" s="79" t="s">
        <v>142</v>
      </c>
      <c r="D25" s="8">
        <v>0</v>
      </c>
      <c r="E25" s="8">
        <v>1799511</v>
      </c>
      <c r="F25" s="8">
        <v>2136595</v>
      </c>
      <c r="G25" s="8">
        <v>0</v>
      </c>
      <c r="H25" s="8">
        <f t="shared" si="0"/>
        <v>3936106</v>
      </c>
    </row>
    <row r="26" spans="1:8" s="1" customFormat="1" ht="22.8" x14ac:dyDescent="0.25">
      <c r="A26" s="80">
        <v>20</v>
      </c>
      <c r="B26" s="208" t="s">
        <v>49</v>
      </c>
      <c r="C26" s="9" t="s">
        <v>143</v>
      </c>
      <c r="D26" s="10">
        <f>D23+D24-D25</f>
        <v>7934326</v>
      </c>
      <c r="E26" s="10">
        <f t="shared" ref="E26:G26" si="4">E23+E24-E25</f>
        <v>460041257</v>
      </c>
      <c r="F26" s="10">
        <f t="shared" si="4"/>
        <v>148197817</v>
      </c>
      <c r="G26" s="10">
        <f t="shared" si="4"/>
        <v>0</v>
      </c>
      <c r="H26" s="10">
        <f t="shared" si="0"/>
        <v>616173400</v>
      </c>
    </row>
    <row r="27" spans="1:8" s="1" customFormat="1" ht="22.8" x14ac:dyDescent="0.25">
      <c r="A27" s="80">
        <v>21</v>
      </c>
      <c r="B27" s="208" t="s">
        <v>108</v>
      </c>
      <c r="C27" s="9" t="s">
        <v>46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s="1" customFormat="1" ht="15" customHeight="1" x14ac:dyDescent="0.25">
      <c r="A28" s="80">
        <v>22</v>
      </c>
      <c r="B28" s="207" t="s">
        <v>62</v>
      </c>
      <c r="C28" s="79" t="s">
        <v>144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s="1" customFormat="1" ht="24" x14ac:dyDescent="0.25">
      <c r="A29" s="80">
        <v>23</v>
      </c>
      <c r="B29" s="207" t="s">
        <v>63</v>
      </c>
      <c r="C29" s="79" t="s">
        <v>145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s="1" customFormat="1" ht="22.8" x14ac:dyDescent="0.25">
      <c r="A30" s="80">
        <v>24</v>
      </c>
      <c r="B30" s="208" t="s">
        <v>64</v>
      </c>
      <c r="C30" s="9" t="s">
        <v>146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s="1" customFormat="1" ht="15" customHeight="1" x14ac:dyDescent="0.25">
      <c r="A31" s="80">
        <v>25</v>
      </c>
      <c r="B31" s="208" t="s">
        <v>65</v>
      </c>
      <c r="C31" s="9" t="s">
        <v>147</v>
      </c>
      <c r="D31" s="10">
        <f>D26</f>
        <v>7934326</v>
      </c>
      <c r="E31" s="10">
        <f t="shared" ref="E31:G31" si="5">E26</f>
        <v>460041257</v>
      </c>
      <c r="F31" s="10">
        <f t="shared" si="5"/>
        <v>148197817</v>
      </c>
      <c r="G31" s="10">
        <f t="shared" si="5"/>
        <v>0</v>
      </c>
      <c r="H31" s="10">
        <f t="shared" si="0"/>
        <v>616173400</v>
      </c>
    </row>
    <row r="32" spans="1:8" s="1" customFormat="1" ht="15" customHeight="1" x14ac:dyDescent="0.25">
      <c r="A32" s="80">
        <v>26</v>
      </c>
      <c r="B32" s="208" t="s">
        <v>109</v>
      </c>
      <c r="C32" s="9" t="s">
        <v>148</v>
      </c>
      <c r="D32" s="10">
        <f>D22-D31</f>
        <v>0</v>
      </c>
      <c r="E32" s="10">
        <f t="shared" ref="E32:G32" si="6">E22-E31</f>
        <v>2250720829</v>
      </c>
      <c r="F32" s="10">
        <f t="shared" si="6"/>
        <v>62145558</v>
      </c>
      <c r="G32" s="10">
        <f t="shared" si="6"/>
        <v>18298636</v>
      </c>
      <c r="H32" s="10">
        <f t="shared" si="0"/>
        <v>2331165023</v>
      </c>
    </row>
    <row r="33" spans="1:8" s="1" customFormat="1" x14ac:dyDescent="0.25">
      <c r="A33" s="80">
        <v>27</v>
      </c>
      <c r="B33" s="207" t="s">
        <v>110</v>
      </c>
      <c r="C33" s="79" t="s">
        <v>47</v>
      </c>
      <c r="D33" s="8">
        <v>7934326</v>
      </c>
      <c r="E33" s="8">
        <v>1185962</v>
      </c>
      <c r="F33" s="8">
        <v>97316333</v>
      </c>
      <c r="G33" s="8">
        <v>0</v>
      </c>
      <c r="H33" s="8">
        <f t="shared" si="0"/>
        <v>106436621</v>
      </c>
    </row>
    <row r="35" spans="1:8" x14ac:dyDescent="0.25">
      <c r="E35" s="66"/>
    </row>
  </sheetData>
  <mergeCells count="1">
    <mergeCell ref="A4:H4"/>
  </mergeCells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33"/>
  <sheetViews>
    <sheetView zoomScaleNormal="100" workbookViewId="0"/>
  </sheetViews>
  <sheetFormatPr defaultColWidth="9.109375" defaultRowHeight="13.2" x14ac:dyDescent="0.25"/>
  <cols>
    <col min="1" max="2" width="4.6640625" style="13" customWidth="1"/>
    <col min="3" max="3" width="20.6640625" style="15" customWidth="1"/>
    <col min="4" max="7" width="14.6640625" style="15" customWidth="1"/>
    <col min="8" max="16384" width="9.109375" style="13"/>
  </cols>
  <sheetData>
    <row r="1" spans="1:8" ht="15" customHeight="1" x14ac:dyDescent="0.25">
      <c r="C1" s="2"/>
      <c r="D1" s="2"/>
      <c r="E1" s="2"/>
      <c r="F1" s="2"/>
      <c r="G1" s="3" t="s">
        <v>624</v>
      </c>
    </row>
    <row r="2" spans="1:8" ht="15" customHeight="1" x14ac:dyDescent="0.25">
      <c r="C2" s="2"/>
      <c r="D2" s="2"/>
      <c r="E2" s="2"/>
      <c r="F2" s="2"/>
      <c r="G2" s="3" t="str">
        <f>'4. melléklet'!F2</f>
        <v>a  5/2023. (V.31.) önkormányzati rendelethez</v>
      </c>
    </row>
    <row r="3" spans="1:8" ht="9" customHeight="1" x14ac:dyDescent="0.25"/>
    <row r="4" spans="1:8" ht="15" customHeight="1" x14ac:dyDescent="0.25">
      <c r="B4" s="334" t="s">
        <v>734</v>
      </c>
      <c r="C4" s="334"/>
      <c r="D4" s="334"/>
      <c r="E4" s="334"/>
      <c r="F4" s="334"/>
      <c r="G4" s="334"/>
    </row>
    <row r="5" spans="1:8" ht="9" customHeight="1" x14ac:dyDescent="0.25">
      <c r="C5" s="17"/>
    </row>
    <row r="6" spans="1:8" ht="15" customHeight="1" x14ac:dyDescent="0.25">
      <c r="A6" s="109"/>
      <c r="B6" s="109" t="s">
        <v>249</v>
      </c>
      <c r="C6" s="109" t="s">
        <v>250</v>
      </c>
      <c r="D6" s="109" t="s">
        <v>251</v>
      </c>
      <c r="E6" s="109" t="s">
        <v>252</v>
      </c>
      <c r="F6" s="109" t="s">
        <v>253</v>
      </c>
      <c r="G6" s="203" t="s">
        <v>254</v>
      </c>
    </row>
    <row r="7" spans="1:8" ht="15" customHeight="1" x14ac:dyDescent="0.25">
      <c r="A7" s="211">
        <v>1</v>
      </c>
      <c r="B7" s="359" t="s">
        <v>281</v>
      </c>
      <c r="C7" s="359"/>
      <c r="D7" s="359"/>
      <c r="E7" s="359"/>
      <c r="F7" s="359"/>
      <c r="G7" s="360"/>
    </row>
    <row r="8" spans="1:8" ht="36" x14ac:dyDescent="0.25">
      <c r="A8" s="356">
        <v>2</v>
      </c>
      <c r="B8" s="356" t="s">
        <v>118</v>
      </c>
      <c r="C8" s="356" t="s">
        <v>100</v>
      </c>
      <c r="D8" s="356" t="s">
        <v>238</v>
      </c>
      <c r="E8" s="356"/>
      <c r="F8" s="178" t="s">
        <v>239</v>
      </c>
      <c r="G8" s="356" t="s">
        <v>265</v>
      </c>
    </row>
    <row r="9" spans="1:8" ht="15" customHeight="1" x14ac:dyDescent="0.25">
      <c r="A9" s="356"/>
      <c r="B9" s="356"/>
      <c r="C9" s="356"/>
      <c r="D9" s="361" t="s">
        <v>625</v>
      </c>
      <c r="E9" s="361" t="s">
        <v>626</v>
      </c>
      <c r="F9" s="356" t="s">
        <v>187</v>
      </c>
      <c r="G9" s="356"/>
    </row>
    <row r="10" spans="1:8" ht="15" customHeight="1" x14ac:dyDescent="0.25">
      <c r="A10" s="356"/>
      <c r="B10" s="356"/>
      <c r="C10" s="356"/>
      <c r="D10" s="362"/>
      <c r="E10" s="362"/>
      <c r="F10" s="356"/>
      <c r="G10" s="356"/>
    </row>
    <row r="11" spans="1:8" ht="15" customHeight="1" x14ac:dyDescent="0.25">
      <c r="A11" s="62">
        <v>3</v>
      </c>
      <c r="B11" s="62" t="s">
        <v>50</v>
      </c>
      <c r="C11" s="72" t="s">
        <v>240</v>
      </c>
      <c r="D11" s="8">
        <v>659638601</v>
      </c>
      <c r="E11" s="8">
        <v>9654000</v>
      </c>
      <c r="F11" s="8">
        <v>68811424</v>
      </c>
      <c r="G11" s="8">
        <f t="shared" ref="G11:G16" si="0">SUM(D11:F11)</f>
        <v>738104025</v>
      </c>
    </row>
    <row r="12" spans="1:8" ht="15" customHeight="1" x14ac:dyDescent="0.25">
      <c r="A12" s="62">
        <v>4</v>
      </c>
      <c r="B12" s="62" t="s">
        <v>51</v>
      </c>
      <c r="C12" s="72" t="s">
        <v>241</v>
      </c>
      <c r="D12" s="8">
        <v>50000</v>
      </c>
      <c r="E12" s="8">
        <v>24976000</v>
      </c>
      <c r="F12" s="8">
        <v>38162800</v>
      </c>
      <c r="G12" s="8">
        <f t="shared" si="0"/>
        <v>63188800</v>
      </c>
      <c r="H12" s="18"/>
    </row>
    <row r="13" spans="1:8" ht="15" customHeight="1" x14ac:dyDescent="0.25">
      <c r="A13" s="62">
        <v>5</v>
      </c>
      <c r="B13" s="62" t="s">
        <v>52</v>
      </c>
      <c r="C13" s="72" t="s">
        <v>242</v>
      </c>
      <c r="D13" s="8">
        <v>142627637</v>
      </c>
      <c r="E13" s="8">
        <v>197385693</v>
      </c>
      <c r="F13" s="8">
        <v>114257804</v>
      </c>
      <c r="G13" s="8">
        <f t="shared" si="0"/>
        <v>454271134</v>
      </c>
      <c r="H13" s="18"/>
    </row>
    <row r="14" spans="1:8" ht="15" customHeight="1" x14ac:dyDescent="0.25">
      <c r="A14" s="62">
        <v>6</v>
      </c>
      <c r="B14" s="62" t="s">
        <v>53</v>
      </c>
      <c r="C14" s="72" t="s">
        <v>243</v>
      </c>
      <c r="D14" s="8">
        <v>16918434</v>
      </c>
      <c r="E14" s="8"/>
      <c r="F14" s="8">
        <v>2926965</v>
      </c>
      <c r="G14" s="8">
        <f t="shared" si="0"/>
        <v>19845399</v>
      </c>
      <c r="H14" s="18"/>
    </row>
    <row r="15" spans="1:8" ht="15" customHeight="1" x14ac:dyDescent="0.25">
      <c r="A15" s="62">
        <v>7</v>
      </c>
      <c r="B15" s="62" t="s">
        <v>54</v>
      </c>
      <c r="C15" s="72" t="s">
        <v>311</v>
      </c>
      <c r="D15" s="8"/>
      <c r="E15" s="8"/>
      <c r="F15" s="8">
        <v>1788130</v>
      </c>
      <c r="G15" s="8">
        <f t="shared" si="0"/>
        <v>1788130</v>
      </c>
      <c r="H15" s="18"/>
    </row>
    <row r="16" spans="1:8" ht="15" customHeight="1" x14ac:dyDescent="0.25">
      <c r="A16" s="62">
        <v>8</v>
      </c>
      <c r="B16" s="62" t="s">
        <v>55</v>
      </c>
      <c r="C16" s="72" t="s">
        <v>244</v>
      </c>
      <c r="D16" s="8">
        <v>746924273</v>
      </c>
      <c r="E16" s="8">
        <v>635490637</v>
      </c>
      <c r="F16" s="8">
        <v>51179688</v>
      </c>
      <c r="G16" s="8">
        <f t="shared" si="0"/>
        <v>1433594598</v>
      </c>
      <c r="H16" s="18"/>
    </row>
    <row r="17" spans="1:8" ht="18" customHeight="1" x14ac:dyDescent="0.25">
      <c r="A17" s="62">
        <v>9</v>
      </c>
      <c r="B17" s="179" t="s">
        <v>56</v>
      </c>
      <c r="C17" s="210" t="s">
        <v>312</v>
      </c>
      <c r="D17" s="10">
        <f>SUM(D11:D16)</f>
        <v>1566158945</v>
      </c>
      <c r="E17" s="10">
        <f>SUM(E11:E16)</f>
        <v>867506330</v>
      </c>
      <c r="F17" s="10">
        <f>SUM(F11:F16)</f>
        <v>277126811</v>
      </c>
      <c r="G17" s="10">
        <f>SUM(G11:G16)</f>
        <v>2710792086</v>
      </c>
      <c r="H17" s="18"/>
    </row>
    <row r="18" spans="1:8" ht="15" customHeight="1" x14ac:dyDescent="0.25">
      <c r="A18" s="62">
        <v>10</v>
      </c>
      <c r="B18" s="358" t="s">
        <v>282</v>
      </c>
      <c r="C18" s="358"/>
      <c r="D18" s="358"/>
      <c r="E18" s="358"/>
      <c r="F18" s="358"/>
      <c r="G18" s="358"/>
    </row>
    <row r="19" spans="1:8" ht="15" customHeight="1" x14ac:dyDescent="0.25">
      <c r="A19" s="62">
        <v>11</v>
      </c>
      <c r="B19" s="62" t="s">
        <v>50</v>
      </c>
      <c r="C19" s="212" t="s">
        <v>242</v>
      </c>
      <c r="D19" s="8">
        <v>34632165</v>
      </c>
      <c r="E19" s="8">
        <v>48380052</v>
      </c>
      <c r="F19" s="8">
        <v>28303832</v>
      </c>
      <c r="G19" s="8">
        <f>SUM(D19:F19)</f>
        <v>111316049</v>
      </c>
    </row>
    <row r="20" spans="1:8" ht="15" customHeight="1" x14ac:dyDescent="0.25">
      <c r="A20" s="62">
        <v>12</v>
      </c>
      <c r="B20" s="62" t="s">
        <v>51</v>
      </c>
      <c r="C20" s="212" t="s">
        <v>243</v>
      </c>
      <c r="D20" s="8"/>
      <c r="E20" s="8"/>
      <c r="F20" s="8">
        <v>249559</v>
      </c>
      <c r="G20" s="8">
        <f t="shared" ref="G20:G21" si="1">SUM(D20:F20)</f>
        <v>249559</v>
      </c>
    </row>
    <row r="21" spans="1:8" ht="15" customHeight="1" x14ac:dyDescent="0.25">
      <c r="A21" s="62">
        <v>13</v>
      </c>
      <c r="B21" s="62" t="s">
        <v>52</v>
      </c>
      <c r="C21" s="212" t="s">
        <v>244</v>
      </c>
      <c r="D21" s="8">
        <v>193806253</v>
      </c>
      <c r="E21" s="8">
        <v>145271412</v>
      </c>
      <c r="F21" s="8">
        <v>9397984</v>
      </c>
      <c r="G21" s="8">
        <f t="shared" si="1"/>
        <v>348475649</v>
      </c>
    </row>
    <row r="22" spans="1:8" ht="18" customHeight="1" x14ac:dyDescent="0.25">
      <c r="A22" s="62">
        <v>14</v>
      </c>
      <c r="B22" s="213" t="s">
        <v>53</v>
      </c>
      <c r="C22" s="214" t="s">
        <v>363</v>
      </c>
      <c r="D22" s="10">
        <f>SUM(D19:D21)</f>
        <v>228438418</v>
      </c>
      <c r="E22" s="10">
        <f>SUM(E19:E21)</f>
        <v>193651464</v>
      </c>
      <c r="F22" s="10">
        <f>SUM(F19:F21)</f>
        <v>37951375</v>
      </c>
      <c r="G22" s="10">
        <f>SUM(G19:G21)</f>
        <v>460041257</v>
      </c>
    </row>
    <row r="23" spans="1:8" ht="15" customHeight="1" x14ac:dyDescent="0.25">
      <c r="A23" s="62">
        <v>15</v>
      </c>
      <c r="B23" s="358" t="s">
        <v>283</v>
      </c>
      <c r="C23" s="358"/>
      <c r="D23" s="358"/>
      <c r="E23" s="358"/>
      <c r="F23" s="358"/>
      <c r="G23" s="358"/>
    </row>
    <row r="24" spans="1:8" ht="15" customHeight="1" x14ac:dyDescent="0.25">
      <c r="A24" s="62">
        <v>16</v>
      </c>
      <c r="B24" s="62" t="s">
        <v>50</v>
      </c>
      <c r="C24" s="215" t="s">
        <v>240</v>
      </c>
      <c r="D24" s="8">
        <v>659638601</v>
      </c>
      <c r="E24" s="8">
        <v>9654000</v>
      </c>
      <c r="F24" s="8">
        <v>68811424</v>
      </c>
      <c r="G24" s="8">
        <f>SUM(D24:F24)</f>
        <v>738104025</v>
      </c>
    </row>
    <row r="25" spans="1:8" ht="15" customHeight="1" x14ac:dyDescent="0.25">
      <c r="A25" s="62">
        <v>17</v>
      </c>
      <c r="B25" s="62" t="s">
        <v>51</v>
      </c>
      <c r="C25" s="215" t="s">
        <v>241</v>
      </c>
      <c r="D25" s="8">
        <v>50000</v>
      </c>
      <c r="E25" s="8">
        <v>24976000</v>
      </c>
      <c r="F25" s="8">
        <v>38162800</v>
      </c>
      <c r="G25" s="8">
        <f t="shared" ref="G25:G29" si="2">SUM(D25:F25)</f>
        <v>63188800</v>
      </c>
    </row>
    <row r="26" spans="1:8" ht="15" customHeight="1" x14ac:dyDescent="0.25">
      <c r="A26" s="62">
        <v>18</v>
      </c>
      <c r="B26" s="62" t="s">
        <v>52</v>
      </c>
      <c r="C26" s="215" t="s">
        <v>242</v>
      </c>
      <c r="D26" s="8">
        <v>107995472</v>
      </c>
      <c r="E26" s="8">
        <v>149005641</v>
      </c>
      <c r="F26" s="8">
        <v>85953972</v>
      </c>
      <c r="G26" s="8">
        <f t="shared" si="2"/>
        <v>342955085</v>
      </c>
    </row>
    <row r="27" spans="1:8" ht="15" customHeight="1" x14ac:dyDescent="0.25">
      <c r="A27" s="62">
        <v>19</v>
      </c>
      <c r="B27" s="62" t="s">
        <v>53</v>
      </c>
      <c r="C27" s="215" t="s">
        <v>243</v>
      </c>
      <c r="D27" s="8">
        <v>16918434</v>
      </c>
      <c r="E27" s="8"/>
      <c r="F27" s="8">
        <v>2677406</v>
      </c>
      <c r="G27" s="8">
        <f t="shared" si="2"/>
        <v>19595840</v>
      </c>
    </row>
    <row r="28" spans="1:8" ht="15" customHeight="1" x14ac:dyDescent="0.25">
      <c r="A28" s="62">
        <v>20</v>
      </c>
      <c r="B28" s="62" t="s">
        <v>54</v>
      </c>
      <c r="C28" s="215" t="s">
        <v>311</v>
      </c>
      <c r="D28" s="8"/>
      <c r="E28" s="8"/>
      <c r="F28" s="8">
        <v>1788130</v>
      </c>
      <c r="G28" s="8">
        <f t="shared" si="2"/>
        <v>1788130</v>
      </c>
    </row>
    <row r="29" spans="1:8" ht="15" customHeight="1" x14ac:dyDescent="0.25">
      <c r="A29" s="62">
        <v>21</v>
      </c>
      <c r="B29" s="62" t="s">
        <v>55</v>
      </c>
      <c r="C29" s="215" t="s">
        <v>244</v>
      </c>
      <c r="D29" s="8">
        <v>553118020</v>
      </c>
      <c r="E29" s="8">
        <v>490219225</v>
      </c>
      <c r="F29" s="8">
        <v>41751704</v>
      </c>
      <c r="G29" s="8">
        <f t="shared" si="2"/>
        <v>1085088949</v>
      </c>
    </row>
    <row r="30" spans="1:8" ht="17.25" customHeight="1" x14ac:dyDescent="0.25">
      <c r="A30" s="62">
        <v>22</v>
      </c>
      <c r="B30" s="179" t="s">
        <v>56</v>
      </c>
      <c r="C30" s="210" t="s">
        <v>312</v>
      </c>
      <c r="D30" s="10">
        <f>SUM(D24:D29)</f>
        <v>1337720527</v>
      </c>
      <c r="E30" s="10">
        <f>SUM(E24:E29)</f>
        <v>673854866</v>
      </c>
      <c r="F30" s="10">
        <f>SUM(F24:F29)</f>
        <v>239145436</v>
      </c>
      <c r="G30" s="10">
        <f>SUM(G24:G29)</f>
        <v>2250720829</v>
      </c>
    </row>
    <row r="32" spans="1:8" x14ac:dyDescent="0.25">
      <c r="B32" s="357" t="s">
        <v>21</v>
      </c>
      <c r="C32" s="357"/>
      <c r="D32" s="357"/>
      <c r="E32" s="357"/>
      <c r="F32" s="357"/>
      <c r="G32" s="357"/>
    </row>
    <row r="33" spans="2:7" x14ac:dyDescent="0.25">
      <c r="B33" s="357" t="s">
        <v>368</v>
      </c>
      <c r="C33" s="357"/>
      <c r="D33" s="357"/>
      <c r="E33" s="357"/>
      <c r="F33" s="357"/>
      <c r="G33" s="357"/>
    </row>
  </sheetData>
  <mergeCells count="14">
    <mergeCell ref="A8:A10"/>
    <mergeCell ref="B32:G32"/>
    <mergeCell ref="B33:G33"/>
    <mergeCell ref="B4:G4"/>
    <mergeCell ref="C8:C10"/>
    <mergeCell ref="D8:E8"/>
    <mergeCell ref="G8:G10"/>
    <mergeCell ref="F9:F10"/>
    <mergeCell ref="B8:B10"/>
    <mergeCell ref="B18:G18"/>
    <mergeCell ref="B23:G23"/>
    <mergeCell ref="B7:G7"/>
    <mergeCell ref="D9:D10"/>
    <mergeCell ref="E9:E10"/>
  </mergeCells>
  <phoneticPr fontId="14" type="noConversion"/>
  <pageMargins left="0.75" right="0.75" top="1" bottom="1" header="0.5" footer="0.5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2"/>
  <sheetViews>
    <sheetView zoomScaleNormal="100" workbookViewId="0"/>
  </sheetViews>
  <sheetFormatPr defaultColWidth="9.109375" defaultRowHeight="15.6" x14ac:dyDescent="0.3"/>
  <cols>
    <col min="1" max="1" width="5.109375" style="15" customWidth="1"/>
    <col min="2" max="2" width="15.33203125" style="15" customWidth="1"/>
    <col min="3" max="3" width="19.6640625" style="15" customWidth="1"/>
    <col min="4" max="5" width="11.5546875" style="15" customWidth="1"/>
    <col min="6" max="7" width="11.5546875" style="14" customWidth="1"/>
    <col min="8" max="16384" width="9.109375" style="14"/>
  </cols>
  <sheetData>
    <row r="1" spans="1:7" customFormat="1" ht="15" customHeight="1" x14ac:dyDescent="0.25">
      <c r="A1" s="4"/>
      <c r="B1" s="4"/>
      <c r="C1" s="4"/>
      <c r="D1" s="2"/>
      <c r="E1" s="15"/>
      <c r="G1" s="3" t="s">
        <v>627</v>
      </c>
    </row>
    <row r="2" spans="1:7" customFormat="1" ht="15" customHeight="1" x14ac:dyDescent="0.25">
      <c r="A2" s="4"/>
      <c r="B2" s="4"/>
      <c r="C2" s="4"/>
      <c r="D2" s="2"/>
      <c r="E2" s="15"/>
      <c r="G2" s="3" t="str">
        <f>'4. melléklet'!F2</f>
        <v>a  5/2023. (V.31.) önkormányzati rendelethez</v>
      </c>
    </row>
    <row r="3" spans="1:7" customFormat="1" ht="15" customHeight="1" x14ac:dyDescent="0.25">
      <c r="A3" s="4"/>
      <c r="B3" s="4"/>
      <c r="C3" s="4"/>
      <c r="D3" s="2"/>
      <c r="E3" s="3"/>
    </row>
    <row r="4" spans="1:7" customFormat="1" ht="15" customHeight="1" x14ac:dyDescent="0.25">
      <c r="A4" s="4"/>
      <c r="B4" s="4"/>
      <c r="C4" s="4"/>
      <c r="D4" s="4"/>
      <c r="E4" s="2"/>
      <c r="F4" s="2"/>
      <c r="G4" s="3"/>
    </row>
    <row r="5" spans="1:7" ht="15" customHeight="1" x14ac:dyDescent="0.3">
      <c r="A5" s="334" t="s">
        <v>800</v>
      </c>
      <c r="B5" s="334"/>
      <c r="C5" s="334"/>
      <c r="D5" s="334"/>
      <c r="E5" s="334"/>
      <c r="F5" s="334"/>
      <c r="G5" s="334"/>
    </row>
    <row r="6" spans="1:7" ht="15" customHeight="1" x14ac:dyDescent="0.3">
      <c r="B6" s="16"/>
      <c r="C6" s="16"/>
      <c r="D6" s="16"/>
    </row>
    <row r="7" spans="1:7" ht="15" customHeight="1" x14ac:dyDescent="0.3">
      <c r="A7" s="203"/>
      <c r="B7" s="203" t="s">
        <v>249</v>
      </c>
      <c r="C7" s="203" t="s">
        <v>250</v>
      </c>
      <c r="D7" s="203" t="s">
        <v>251</v>
      </c>
      <c r="E7" s="203" t="s">
        <v>252</v>
      </c>
      <c r="F7" s="203" t="s">
        <v>253</v>
      </c>
      <c r="G7" s="203" t="s">
        <v>254</v>
      </c>
    </row>
    <row r="8" spans="1:7" ht="48" x14ac:dyDescent="0.3">
      <c r="A8" s="80">
        <v>1</v>
      </c>
      <c r="B8" s="62" t="s">
        <v>100</v>
      </c>
      <c r="C8" s="62" t="s">
        <v>685</v>
      </c>
      <c r="D8" s="62" t="s">
        <v>689</v>
      </c>
      <c r="E8" s="62" t="s">
        <v>803</v>
      </c>
      <c r="F8" s="62" t="s">
        <v>688</v>
      </c>
      <c r="G8" s="62" t="s">
        <v>804</v>
      </c>
    </row>
    <row r="9" spans="1:7" x14ac:dyDescent="0.3">
      <c r="A9" s="80">
        <v>2</v>
      </c>
      <c r="B9" s="287" t="s">
        <v>686</v>
      </c>
      <c r="C9" s="79" t="s">
        <v>801</v>
      </c>
      <c r="D9" s="8">
        <v>26700000</v>
      </c>
      <c r="E9" s="8">
        <v>26700000</v>
      </c>
      <c r="F9" s="8">
        <v>1882529</v>
      </c>
      <c r="G9" s="8">
        <v>2108982</v>
      </c>
    </row>
    <row r="10" spans="1:7" ht="24" x14ac:dyDescent="0.3">
      <c r="A10" s="80">
        <v>3</v>
      </c>
      <c r="B10" s="286" t="s">
        <v>687</v>
      </c>
      <c r="C10" s="79" t="s">
        <v>802</v>
      </c>
      <c r="D10" s="8">
        <v>10000</v>
      </c>
      <c r="E10" s="8">
        <v>10000</v>
      </c>
      <c r="F10" s="8">
        <v>227</v>
      </c>
      <c r="G10" s="8">
        <v>226</v>
      </c>
    </row>
    <row r="11" spans="1:7" ht="15" customHeight="1" x14ac:dyDescent="0.3">
      <c r="A11" s="80">
        <v>4</v>
      </c>
      <c r="B11" s="278" t="s">
        <v>186</v>
      </c>
      <c r="C11" s="9"/>
      <c r="D11" s="10">
        <f>SUM(D9:D10)</f>
        <v>26710000</v>
      </c>
      <c r="E11" s="10">
        <f>SUM(E9:E10)</f>
        <v>26710000</v>
      </c>
      <c r="F11" s="10">
        <f t="shared" ref="F11" si="0">SUM(F9:F10)</f>
        <v>1882756</v>
      </c>
      <c r="G11" s="10">
        <f t="shared" ref="G11" si="1">SUM(G9:G10)</f>
        <v>2109208</v>
      </c>
    </row>
    <row r="12" spans="1:7" ht="15" customHeight="1" x14ac:dyDescent="0.3"/>
  </sheetData>
  <mergeCells count="1">
    <mergeCell ref="A5:G5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O28"/>
  <sheetViews>
    <sheetView zoomScaleNormal="100" workbookViewId="0"/>
  </sheetViews>
  <sheetFormatPr defaultRowHeight="12.6" x14ac:dyDescent="0.25"/>
  <cols>
    <col min="1" max="1" width="4" customWidth="1"/>
    <col min="2" max="2" width="4.5546875" bestFit="1" customWidth="1"/>
    <col min="3" max="3" width="40.109375" customWidth="1"/>
    <col min="4" max="4" width="5" customWidth="1"/>
    <col min="5" max="10" width="11.5546875" customWidth="1"/>
    <col min="11" max="11" width="11.109375" customWidth="1"/>
    <col min="12" max="13" width="11.5546875" customWidth="1"/>
  </cols>
  <sheetData>
    <row r="1" spans="1:13" s="1" customFormat="1" ht="13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735</v>
      </c>
    </row>
    <row r="2" spans="1:13" s="1" customFormat="1" ht="13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tr">
        <f>'4. melléklet'!F2</f>
        <v>a  5/2023. (V.31.) önkormányzati rendelethez</v>
      </c>
    </row>
    <row r="3" spans="1:13" ht="13.9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 x14ac:dyDescent="0.25">
      <c r="B4" s="355" t="s">
        <v>69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</row>
    <row r="5" spans="1:13" ht="6" customHeight="1" x14ac:dyDescent="0.25"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95" customHeight="1" x14ac:dyDescent="0.25">
      <c r="A6" s="202"/>
      <c r="B6" s="80" t="s">
        <v>249</v>
      </c>
      <c r="C6" s="62" t="s">
        <v>250</v>
      </c>
      <c r="D6" s="62" t="s">
        <v>251</v>
      </c>
      <c r="E6" s="62" t="s">
        <v>252</v>
      </c>
      <c r="F6" s="62" t="s">
        <v>253</v>
      </c>
      <c r="G6" s="62" t="s">
        <v>254</v>
      </c>
      <c r="H6" s="62" t="s">
        <v>255</v>
      </c>
      <c r="I6" s="62" t="s">
        <v>256</v>
      </c>
      <c r="J6" s="62" t="s">
        <v>257</v>
      </c>
      <c r="K6" s="62" t="s">
        <v>258</v>
      </c>
      <c r="L6" s="62" t="s">
        <v>259</v>
      </c>
      <c r="M6" s="62" t="s">
        <v>260</v>
      </c>
    </row>
    <row r="7" spans="1:13" ht="50.4" customHeight="1" x14ac:dyDescent="0.25">
      <c r="A7" s="80">
        <v>1</v>
      </c>
      <c r="B7" s="62" t="s">
        <v>118</v>
      </c>
      <c r="C7" s="62" t="s">
        <v>100</v>
      </c>
      <c r="D7" s="62" t="s">
        <v>699</v>
      </c>
      <c r="E7" s="62" t="s">
        <v>172</v>
      </c>
      <c r="F7" s="62" t="s">
        <v>697</v>
      </c>
      <c r="G7" s="62" t="s">
        <v>620</v>
      </c>
      <c r="H7" s="62" t="s">
        <v>173</v>
      </c>
      <c r="I7" s="62" t="s">
        <v>174</v>
      </c>
      <c r="J7" s="62" t="s">
        <v>72</v>
      </c>
      <c r="K7" s="62" t="s">
        <v>175</v>
      </c>
      <c r="L7" s="62" t="s">
        <v>181</v>
      </c>
      <c r="M7" s="62" t="s">
        <v>587</v>
      </c>
    </row>
    <row r="8" spans="1:13" ht="15" customHeight="1" x14ac:dyDescent="0.25">
      <c r="A8" s="80">
        <v>2</v>
      </c>
      <c r="B8" s="364" t="s">
        <v>619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6"/>
    </row>
    <row r="9" spans="1:13" ht="13.95" customHeight="1" x14ac:dyDescent="0.25">
      <c r="A9" s="80">
        <v>3</v>
      </c>
      <c r="B9" s="62" t="s">
        <v>50</v>
      </c>
      <c r="C9" s="79" t="s">
        <v>176</v>
      </c>
      <c r="D9" s="8">
        <v>1</v>
      </c>
      <c r="E9" s="8">
        <v>3432000</v>
      </c>
      <c r="F9" s="8">
        <v>312000</v>
      </c>
      <c r="G9" s="8">
        <v>0</v>
      </c>
      <c r="H9" s="8">
        <v>0</v>
      </c>
      <c r="I9" s="8">
        <v>181171</v>
      </c>
      <c r="J9" s="8">
        <v>0</v>
      </c>
      <c r="K9" s="8">
        <v>0</v>
      </c>
      <c r="L9" s="8">
        <v>0</v>
      </c>
      <c r="M9" s="8">
        <v>0</v>
      </c>
    </row>
    <row r="10" spans="1:13" ht="15" customHeight="1" x14ac:dyDescent="0.25">
      <c r="A10" s="80">
        <v>4</v>
      </c>
      <c r="B10" s="179" t="s">
        <v>51</v>
      </c>
      <c r="C10" s="9" t="s">
        <v>347</v>
      </c>
      <c r="D10" s="10">
        <f>SUM(D9)</f>
        <v>1</v>
      </c>
      <c r="E10" s="10">
        <f>SUM(E9)</f>
        <v>3432000</v>
      </c>
      <c r="F10" s="10">
        <f t="shared" ref="F10:M10" si="0">SUM(F9)</f>
        <v>312000</v>
      </c>
      <c r="G10" s="10">
        <f t="shared" si="0"/>
        <v>0</v>
      </c>
      <c r="H10" s="10">
        <f t="shared" si="0"/>
        <v>0</v>
      </c>
      <c r="I10" s="10">
        <f t="shared" si="0"/>
        <v>181171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</row>
    <row r="11" spans="1:13" ht="25.5" customHeight="1" x14ac:dyDescent="0.25">
      <c r="A11" s="80">
        <v>5</v>
      </c>
      <c r="B11" s="62" t="s">
        <v>52</v>
      </c>
      <c r="C11" s="79" t="s">
        <v>177</v>
      </c>
      <c r="D11" s="8">
        <v>2</v>
      </c>
      <c r="E11" s="8">
        <v>5994600</v>
      </c>
      <c r="F11" s="8">
        <v>503000</v>
      </c>
      <c r="G11" s="8">
        <v>0</v>
      </c>
      <c r="H11" s="8">
        <v>0</v>
      </c>
      <c r="I11" s="8">
        <v>271757</v>
      </c>
      <c r="J11" s="8">
        <v>58660</v>
      </c>
      <c r="K11" s="8">
        <v>0</v>
      </c>
      <c r="L11" s="8">
        <v>180000</v>
      </c>
      <c r="M11" s="8">
        <v>0</v>
      </c>
    </row>
    <row r="12" spans="1:13" ht="25.5" customHeight="1" x14ac:dyDescent="0.25">
      <c r="A12" s="80">
        <v>6</v>
      </c>
      <c r="B12" s="62" t="s">
        <v>53</v>
      </c>
      <c r="C12" s="79" t="s">
        <v>179</v>
      </c>
      <c r="D12" s="8">
        <v>2</v>
      </c>
      <c r="E12" s="8">
        <v>5977695</v>
      </c>
      <c r="F12" s="8">
        <v>315000</v>
      </c>
      <c r="G12" s="8">
        <v>0</v>
      </c>
      <c r="H12" s="8">
        <v>0</v>
      </c>
      <c r="I12" s="8">
        <v>328920</v>
      </c>
      <c r="J12" s="8">
        <v>0</v>
      </c>
      <c r="K12" s="8">
        <v>0</v>
      </c>
      <c r="L12" s="8">
        <v>522720</v>
      </c>
      <c r="M12" s="8">
        <v>0</v>
      </c>
    </row>
    <row r="13" spans="1:13" ht="24" x14ac:dyDescent="0.25">
      <c r="A13" s="80">
        <v>7</v>
      </c>
      <c r="B13" s="62" t="s">
        <v>54</v>
      </c>
      <c r="C13" s="79" t="s">
        <v>698</v>
      </c>
      <c r="D13" s="8">
        <v>9</v>
      </c>
      <c r="E13" s="8">
        <v>26002450</v>
      </c>
      <c r="F13" s="8">
        <v>1923800</v>
      </c>
      <c r="G13" s="8">
        <v>0</v>
      </c>
      <c r="H13" s="8">
        <v>0</v>
      </c>
      <c r="I13" s="8">
        <v>1725219</v>
      </c>
      <c r="J13" s="8">
        <v>147915</v>
      </c>
      <c r="K13" s="8">
        <v>0</v>
      </c>
      <c r="L13" s="8">
        <v>597232</v>
      </c>
      <c r="M13" s="8">
        <v>0</v>
      </c>
    </row>
    <row r="14" spans="1:13" x14ac:dyDescent="0.25">
      <c r="A14" s="80">
        <v>8</v>
      </c>
      <c r="B14" s="62" t="s">
        <v>55</v>
      </c>
      <c r="C14" s="79" t="s">
        <v>805</v>
      </c>
      <c r="D14" s="8">
        <v>0</v>
      </c>
      <c r="E14" s="8">
        <v>400000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" customHeight="1" x14ac:dyDescent="0.25">
      <c r="A15" s="80">
        <v>9</v>
      </c>
      <c r="B15" s="179" t="s">
        <v>56</v>
      </c>
      <c r="C15" s="9" t="s">
        <v>348</v>
      </c>
      <c r="D15" s="10">
        <f>SUM(D11:D14)</f>
        <v>13</v>
      </c>
      <c r="E15" s="10">
        <f t="shared" ref="E15:M15" si="1">SUM(E11:E14)</f>
        <v>38374745</v>
      </c>
      <c r="F15" s="10">
        <f t="shared" si="1"/>
        <v>2741800</v>
      </c>
      <c r="G15" s="10">
        <f t="shared" si="1"/>
        <v>0</v>
      </c>
      <c r="H15" s="10">
        <f t="shared" si="1"/>
        <v>0</v>
      </c>
      <c r="I15" s="10">
        <f t="shared" si="1"/>
        <v>2325896</v>
      </c>
      <c r="J15" s="10">
        <f t="shared" si="1"/>
        <v>206575</v>
      </c>
      <c r="K15" s="10">
        <f t="shared" si="1"/>
        <v>0</v>
      </c>
      <c r="L15" s="10">
        <f t="shared" si="1"/>
        <v>1299952</v>
      </c>
      <c r="M15" s="10">
        <f t="shared" si="1"/>
        <v>0</v>
      </c>
    </row>
    <row r="16" spans="1:13" ht="13.95" customHeight="1" x14ac:dyDescent="0.25">
      <c r="A16" s="80">
        <v>10</v>
      </c>
      <c r="B16" s="62" t="s">
        <v>57</v>
      </c>
      <c r="C16" s="79" t="s">
        <v>277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9609871</v>
      </c>
    </row>
    <row r="17" spans="1:15" ht="24" x14ac:dyDescent="0.25">
      <c r="A17" s="80">
        <v>11</v>
      </c>
      <c r="B17" s="62" t="s">
        <v>58</v>
      </c>
      <c r="C17" s="79" t="s">
        <v>309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1728000</v>
      </c>
    </row>
    <row r="18" spans="1:15" ht="24" x14ac:dyDescent="0.25">
      <c r="A18" s="80">
        <v>12</v>
      </c>
      <c r="B18" s="62" t="s">
        <v>59</v>
      </c>
      <c r="C18" s="79" t="s">
        <v>310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1263400</v>
      </c>
    </row>
    <row r="19" spans="1:15" ht="22.8" x14ac:dyDescent="0.25">
      <c r="A19" s="80">
        <v>13</v>
      </c>
      <c r="B19" s="179">
        <v>11</v>
      </c>
      <c r="C19" s="9" t="s">
        <v>360</v>
      </c>
      <c r="D19" s="10">
        <f>SUM(D16:D18)</f>
        <v>1</v>
      </c>
      <c r="E19" s="10">
        <f t="shared" ref="E19:M19" si="2">SUM(E16:E18)</f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  <c r="I19" s="10">
        <f t="shared" si="2"/>
        <v>0</v>
      </c>
      <c r="J19" s="10">
        <f t="shared" si="2"/>
        <v>0</v>
      </c>
      <c r="K19" s="10">
        <f t="shared" si="2"/>
        <v>0</v>
      </c>
      <c r="L19" s="10">
        <f t="shared" si="2"/>
        <v>0</v>
      </c>
      <c r="M19" s="10">
        <f t="shared" si="2"/>
        <v>12601271</v>
      </c>
      <c r="O19" s="19"/>
    </row>
    <row r="20" spans="1:15" ht="15" customHeight="1" x14ac:dyDescent="0.25">
      <c r="A20" s="80">
        <v>14</v>
      </c>
      <c r="B20" s="180">
        <v>12</v>
      </c>
      <c r="C20" s="49" t="s">
        <v>361</v>
      </c>
      <c r="D20" s="48">
        <f>D10+D15+D19</f>
        <v>15</v>
      </c>
      <c r="E20" s="48">
        <f t="shared" ref="E20:M20" si="3">E10+E15+E19</f>
        <v>41806745</v>
      </c>
      <c r="F20" s="48">
        <f t="shared" si="3"/>
        <v>3053800</v>
      </c>
      <c r="G20" s="48">
        <f t="shared" si="3"/>
        <v>0</v>
      </c>
      <c r="H20" s="48">
        <f t="shared" si="3"/>
        <v>0</v>
      </c>
      <c r="I20" s="48">
        <f t="shared" si="3"/>
        <v>2507067</v>
      </c>
      <c r="J20" s="48">
        <f t="shared" si="3"/>
        <v>206575</v>
      </c>
      <c r="K20" s="48">
        <f t="shared" si="3"/>
        <v>0</v>
      </c>
      <c r="L20" s="48">
        <f t="shared" si="3"/>
        <v>1299952</v>
      </c>
      <c r="M20" s="48">
        <f t="shared" si="3"/>
        <v>12601271</v>
      </c>
    </row>
    <row r="21" spans="1:15" ht="24" x14ac:dyDescent="0.25">
      <c r="A21" s="80">
        <v>15</v>
      </c>
      <c r="B21" s="62">
        <v>13</v>
      </c>
      <c r="C21" s="79" t="s">
        <v>180</v>
      </c>
      <c r="D21" s="8">
        <v>14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5" ht="15" customHeight="1" x14ac:dyDescent="0.25">
      <c r="A22" s="80">
        <v>16</v>
      </c>
      <c r="B22" s="367" t="s">
        <v>591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</row>
    <row r="23" spans="1:15" ht="13.95" customHeight="1" x14ac:dyDescent="0.25">
      <c r="A23" s="80">
        <v>17</v>
      </c>
      <c r="B23" s="62" t="s">
        <v>50</v>
      </c>
      <c r="C23" s="79" t="s">
        <v>354</v>
      </c>
      <c r="D23" s="8">
        <v>1</v>
      </c>
      <c r="E23" s="8">
        <v>3228261</v>
      </c>
      <c r="F23" s="8">
        <v>160000</v>
      </c>
      <c r="G23" s="8">
        <v>0</v>
      </c>
      <c r="H23" s="8">
        <v>0</v>
      </c>
      <c r="I23" s="8">
        <v>181171</v>
      </c>
      <c r="J23" s="8">
        <v>0</v>
      </c>
      <c r="K23" s="8">
        <v>0</v>
      </c>
      <c r="L23" s="8">
        <v>46367</v>
      </c>
      <c r="M23" s="8">
        <v>0</v>
      </c>
    </row>
    <row r="24" spans="1:15" ht="13.95" customHeight="1" x14ac:dyDescent="0.25">
      <c r="A24" s="80">
        <v>18</v>
      </c>
      <c r="B24" s="62" t="s">
        <v>51</v>
      </c>
      <c r="C24" s="79" t="s">
        <v>355</v>
      </c>
      <c r="D24" s="8">
        <v>1</v>
      </c>
      <c r="E24" s="8">
        <v>5954193</v>
      </c>
      <c r="F24" s="8">
        <v>210000</v>
      </c>
      <c r="G24" s="8">
        <v>0</v>
      </c>
      <c r="H24" s="8">
        <v>0</v>
      </c>
      <c r="I24" s="8">
        <v>241561</v>
      </c>
      <c r="J24" s="8">
        <v>337013</v>
      </c>
      <c r="K24" s="8">
        <v>0</v>
      </c>
      <c r="L24" s="8">
        <v>0</v>
      </c>
      <c r="M24" s="8">
        <v>0</v>
      </c>
    </row>
    <row r="25" spans="1:15" ht="13.95" customHeight="1" x14ac:dyDescent="0.25">
      <c r="A25" s="80">
        <v>19</v>
      </c>
      <c r="B25" s="62" t="s">
        <v>52</v>
      </c>
      <c r="C25" s="79" t="s">
        <v>356</v>
      </c>
      <c r="D25" s="8">
        <v>1</v>
      </c>
      <c r="E25" s="8">
        <v>6176986</v>
      </c>
      <c r="F25" s="8">
        <v>106500</v>
      </c>
      <c r="G25" s="8">
        <v>0</v>
      </c>
      <c r="H25" s="8">
        <v>1872675</v>
      </c>
      <c r="I25" s="8">
        <v>181171</v>
      </c>
      <c r="J25" s="8">
        <v>131749</v>
      </c>
      <c r="K25" s="8">
        <v>0</v>
      </c>
      <c r="L25" s="8">
        <v>354570</v>
      </c>
      <c r="M25" s="8">
        <v>0</v>
      </c>
    </row>
    <row r="26" spans="1:15" ht="15" customHeight="1" x14ac:dyDescent="0.25">
      <c r="A26" s="80">
        <v>20</v>
      </c>
      <c r="B26" s="179" t="s">
        <v>53</v>
      </c>
      <c r="C26" s="9" t="s">
        <v>357</v>
      </c>
      <c r="D26" s="10">
        <v>3</v>
      </c>
      <c r="E26" s="10">
        <f t="shared" ref="E26:L26" si="4">SUM(E23:E25)</f>
        <v>15359440</v>
      </c>
      <c r="F26" s="10">
        <f t="shared" si="4"/>
        <v>476500</v>
      </c>
      <c r="G26" s="10">
        <f t="shared" si="4"/>
        <v>0</v>
      </c>
      <c r="H26" s="10">
        <f t="shared" si="4"/>
        <v>1872675</v>
      </c>
      <c r="I26" s="10">
        <f t="shared" si="4"/>
        <v>603903</v>
      </c>
      <c r="J26" s="10">
        <f t="shared" si="4"/>
        <v>468762</v>
      </c>
      <c r="K26" s="10">
        <f t="shared" si="4"/>
        <v>0</v>
      </c>
      <c r="L26" s="10">
        <f t="shared" si="4"/>
        <v>400937</v>
      </c>
      <c r="M26" s="10">
        <v>0</v>
      </c>
    </row>
    <row r="27" spans="1:15" ht="15" customHeight="1" x14ac:dyDescent="0.25">
      <c r="A27" s="80">
        <v>21</v>
      </c>
      <c r="B27" s="201" t="s">
        <v>54</v>
      </c>
      <c r="C27" s="74" t="s">
        <v>358</v>
      </c>
      <c r="D27" s="75">
        <v>3</v>
      </c>
      <c r="E27" s="75">
        <f t="shared" ref="E27:L27" si="5">E26</f>
        <v>15359440</v>
      </c>
      <c r="F27" s="75">
        <f t="shared" si="5"/>
        <v>476500</v>
      </c>
      <c r="G27" s="75">
        <f t="shared" si="5"/>
        <v>0</v>
      </c>
      <c r="H27" s="75">
        <f t="shared" si="5"/>
        <v>1872675</v>
      </c>
      <c r="I27" s="75">
        <f t="shared" si="5"/>
        <v>603903</v>
      </c>
      <c r="J27" s="75">
        <f t="shared" si="5"/>
        <v>468762</v>
      </c>
      <c r="K27" s="75">
        <f t="shared" si="5"/>
        <v>0</v>
      </c>
      <c r="L27" s="75">
        <f t="shared" si="5"/>
        <v>400937</v>
      </c>
      <c r="M27" s="75">
        <v>0</v>
      </c>
    </row>
    <row r="28" spans="1:15" ht="24" x14ac:dyDescent="0.25">
      <c r="A28" s="80">
        <v>22</v>
      </c>
      <c r="B28" s="62" t="s">
        <v>55</v>
      </c>
      <c r="C28" s="79" t="s">
        <v>180</v>
      </c>
      <c r="D28" s="8">
        <v>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3">
    <mergeCell ref="B4:M4"/>
    <mergeCell ref="B8:M8"/>
    <mergeCell ref="B22:M22"/>
  </mergeCells>
  <phoneticPr fontId="14" type="noConversion"/>
  <pageMargins left="0.75" right="0.75" top="1" bottom="1" header="0.5" footer="0.5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ColWidth="9.109375" defaultRowHeight="13.2" x14ac:dyDescent="0.25"/>
  <cols>
    <col min="1" max="1" width="3.6640625" style="257" customWidth="1"/>
    <col min="2" max="2" width="24.33203125" style="257" customWidth="1"/>
    <col min="3" max="8" width="9.88671875" style="257" customWidth="1"/>
    <col min="9" max="10" width="9.6640625" style="257" customWidth="1"/>
    <col min="11" max="16384" width="9.109375" style="277"/>
  </cols>
  <sheetData>
    <row r="1" spans="1:10" ht="15" customHeight="1" x14ac:dyDescent="0.25">
      <c r="H1" s="258" t="s">
        <v>728</v>
      </c>
    </row>
    <row r="2" spans="1:10" ht="15" customHeight="1" x14ac:dyDescent="0.25">
      <c r="H2" s="258" t="str">
        <f>'1. melléklet'!E2</f>
        <v>a  5/2023. (V.31.) önkormányzati rendelethez</v>
      </c>
    </row>
    <row r="3" spans="1:10" ht="15" customHeight="1" x14ac:dyDescent="0.25">
      <c r="A3" s="258"/>
    </row>
    <row r="4" spans="1:10" ht="15" customHeight="1" x14ac:dyDescent="0.25">
      <c r="A4" s="368" t="s">
        <v>736</v>
      </c>
      <c r="B4" s="368"/>
      <c r="C4" s="368"/>
      <c r="D4" s="368"/>
      <c r="E4" s="368"/>
      <c r="F4" s="368"/>
      <c r="G4" s="368"/>
      <c r="H4" s="368"/>
    </row>
    <row r="5" spans="1:10" ht="15" customHeight="1" x14ac:dyDescent="0.25"/>
    <row r="6" spans="1:10" ht="15" customHeight="1" x14ac:dyDescent="0.25">
      <c r="A6" s="265"/>
      <c r="B6" s="265" t="s">
        <v>632</v>
      </c>
      <c r="C6" s="264" t="s">
        <v>261</v>
      </c>
      <c r="D6" s="264" t="s">
        <v>701</v>
      </c>
      <c r="E6" s="264" t="s">
        <v>702</v>
      </c>
      <c r="F6" s="264" t="s">
        <v>703</v>
      </c>
      <c r="G6" s="264" t="s">
        <v>254</v>
      </c>
      <c r="H6" s="264" t="s">
        <v>255</v>
      </c>
    </row>
    <row r="7" spans="1:10" s="256" customFormat="1" ht="36" x14ac:dyDescent="0.25">
      <c r="A7" s="288">
        <v>1</v>
      </c>
      <c r="B7" s="264" t="s">
        <v>100</v>
      </c>
      <c r="C7" s="264" t="s">
        <v>704</v>
      </c>
      <c r="D7" s="264" t="s">
        <v>806</v>
      </c>
      <c r="E7" s="264" t="s">
        <v>807</v>
      </c>
      <c r="F7" s="264" t="s">
        <v>808</v>
      </c>
      <c r="G7" s="264" t="s">
        <v>809</v>
      </c>
      <c r="H7" s="264" t="s">
        <v>810</v>
      </c>
      <c r="I7" s="260"/>
      <c r="J7" s="260"/>
    </row>
    <row r="8" spans="1:10" s="256" customFormat="1" ht="15" customHeight="1" x14ac:dyDescent="0.25">
      <c r="A8" s="265">
        <v>2</v>
      </c>
      <c r="B8" s="369" t="s">
        <v>74</v>
      </c>
      <c r="C8" s="370"/>
      <c r="D8" s="370"/>
      <c r="E8" s="370"/>
      <c r="F8" s="370"/>
      <c r="G8" s="370"/>
      <c r="H8" s="371"/>
      <c r="I8" s="260"/>
      <c r="J8" s="260"/>
    </row>
    <row r="9" spans="1:10" s="256" customFormat="1" ht="24" x14ac:dyDescent="0.25">
      <c r="A9" s="288">
        <v>3</v>
      </c>
      <c r="B9" s="267" t="s">
        <v>705</v>
      </c>
      <c r="C9" s="289">
        <f>'4. melléklet'!C10</f>
        <v>54945543</v>
      </c>
      <c r="D9" s="289">
        <f>'4. melléklet'!D10</f>
        <v>76676974</v>
      </c>
      <c r="E9" s="289">
        <f>'4. melléklet'!E10</f>
        <v>76676974</v>
      </c>
      <c r="F9" s="289">
        <v>55896947</v>
      </c>
      <c r="G9" s="8">
        <v>60000000</v>
      </c>
      <c r="H9" s="8">
        <v>60000000</v>
      </c>
      <c r="I9" s="260"/>
      <c r="J9" s="260"/>
    </row>
    <row r="10" spans="1:10" s="256" customFormat="1" ht="24" x14ac:dyDescent="0.25">
      <c r="A10" s="265">
        <v>4</v>
      </c>
      <c r="B10" s="267" t="s">
        <v>325</v>
      </c>
      <c r="C10" s="289">
        <f>'4. melléklet'!C11</f>
        <v>24156390</v>
      </c>
      <c r="D10" s="289">
        <f>'4. melléklet'!D11</f>
        <v>21062228</v>
      </c>
      <c r="E10" s="289">
        <f>'4. melléklet'!E11</f>
        <v>21062228</v>
      </c>
      <c r="F10" s="289">
        <v>5888900</v>
      </c>
      <c r="G10" s="8">
        <v>3500000</v>
      </c>
      <c r="H10" s="8">
        <v>3500000</v>
      </c>
      <c r="I10" s="260"/>
      <c r="J10" s="260"/>
    </row>
    <row r="11" spans="1:10" s="256" customFormat="1" ht="15" customHeight="1" x14ac:dyDescent="0.25">
      <c r="A11" s="288">
        <v>5</v>
      </c>
      <c r="B11" s="267" t="s">
        <v>75</v>
      </c>
      <c r="C11" s="289">
        <f>'4. melléklet'!C15</f>
        <v>96000000</v>
      </c>
      <c r="D11" s="289">
        <f>'4. melléklet'!D15</f>
        <v>113000000</v>
      </c>
      <c r="E11" s="289">
        <f>'4. melléklet'!E15</f>
        <v>125151183</v>
      </c>
      <c r="F11" s="289">
        <v>122000000</v>
      </c>
      <c r="G11" s="8">
        <v>123000000</v>
      </c>
      <c r="H11" s="8">
        <v>124000000</v>
      </c>
      <c r="I11" s="260"/>
      <c r="J11" s="260"/>
    </row>
    <row r="12" spans="1:10" s="256" customFormat="1" ht="15" customHeight="1" x14ac:dyDescent="0.25">
      <c r="A12" s="265">
        <v>6</v>
      </c>
      <c r="B12" s="267" t="s">
        <v>22</v>
      </c>
      <c r="C12" s="289">
        <f>'5. melléklet'!C13</f>
        <v>96236544</v>
      </c>
      <c r="D12" s="289">
        <f>'5. melléklet'!D13</f>
        <v>116642305</v>
      </c>
      <c r="E12" s="289">
        <f>'5. melléklet'!E13</f>
        <v>122026610</v>
      </c>
      <c r="F12" s="289">
        <v>111967485</v>
      </c>
      <c r="G12" s="8">
        <v>100000000</v>
      </c>
      <c r="H12" s="8">
        <v>104000000</v>
      </c>
      <c r="I12" s="260"/>
      <c r="J12" s="290"/>
    </row>
    <row r="13" spans="1:10" s="256" customFormat="1" x14ac:dyDescent="0.25">
      <c r="A13" s="288">
        <v>7</v>
      </c>
      <c r="B13" s="267" t="s">
        <v>329</v>
      </c>
      <c r="C13" s="289">
        <f>'5. melléklet'!C14</f>
        <v>1166025</v>
      </c>
      <c r="D13" s="289">
        <f>'5. melléklet'!D14</f>
        <v>2520809</v>
      </c>
      <c r="E13" s="289">
        <f>'5. melléklet'!E14</f>
        <v>2523873</v>
      </c>
      <c r="F13" s="289">
        <v>687246</v>
      </c>
      <c r="G13" s="8">
        <v>0</v>
      </c>
      <c r="H13" s="8">
        <v>0</v>
      </c>
      <c r="I13" s="260"/>
      <c r="J13" s="260"/>
    </row>
    <row r="14" spans="1:10" s="256" customFormat="1" ht="24" x14ac:dyDescent="0.25">
      <c r="A14" s="265">
        <v>8</v>
      </c>
      <c r="B14" s="267" t="s">
        <v>326</v>
      </c>
      <c r="C14" s="289">
        <f>'4. melléklet'!C12</f>
        <v>149833600</v>
      </c>
      <c r="D14" s="289">
        <f>'4. melléklet'!D12</f>
        <v>181390655</v>
      </c>
      <c r="E14" s="289">
        <f>'4. melléklet'!E12</f>
        <v>181390655</v>
      </c>
      <c r="F14" s="289">
        <v>0</v>
      </c>
      <c r="G14" s="8">
        <v>0</v>
      </c>
      <c r="H14" s="8">
        <v>0</v>
      </c>
      <c r="I14" s="260"/>
      <c r="J14" s="260"/>
    </row>
    <row r="15" spans="1:10" s="256" customFormat="1" ht="15" customHeight="1" x14ac:dyDescent="0.25">
      <c r="A15" s="288">
        <v>9</v>
      </c>
      <c r="B15" s="267" t="s">
        <v>328</v>
      </c>
      <c r="C15" s="289">
        <f>'4. melléklet'!C20</f>
        <v>0</v>
      </c>
      <c r="D15" s="289">
        <f>'4. melléklet'!D20</f>
        <v>169673157</v>
      </c>
      <c r="E15" s="289">
        <f>'4. melléklet'!E20</f>
        <v>169673157</v>
      </c>
      <c r="F15" s="289">
        <v>27527559</v>
      </c>
      <c r="G15" s="8">
        <v>3500000</v>
      </c>
      <c r="H15" s="8">
        <v>3500000</v>
      </c>
      <c r="I15" s="260"/>
      <c r="J15" s="260"/>
    </row>
    <row r="16" spans="1:10" s="256" customFormat="1" ht="24" customHeight="1" x14ac:dyDescent="0.25">
      <c r="A16" s="265">
        <v>10</v>
      </c>
      <c r="B16" s="267" t="s">
        <v>330</v>
      </c>
      <c r="C16" s="289">
        <f>'4. melléklet'!C22</f>
        <v>131700</v>
      </c>
      <c r="D16" s="289">
        <f>'4. melléklet'!D22</f>
        <v>5840100</v>
      </c>
      <c r="E16" s="289">
        <f>'4. melléklet'!E22</f>
        <v>6178603</v>
      </c>
      <c r="F16" s="289">
        <v>131700</v>
      </c>
      <c r="G16" s="8">
        <v>0</v>
      </c>
      <c r="H16" s="8">
        <v>0</v>
      </c>
      <c r="I16" s="260"/>
      <c r="J16" s="260"/>
    </row>
    <row r="17" spans="1:10" s="256" customFormat="1" ht="24" x14ac:dyDescent="0.25">
      <c r="A17" s="288">
        <v>11</v>
      </c>
      <c r="B17" s="267" t="s">
        <v>82</v>
      </c>
      <c r="C17" s="289">
        <f>'4. melléklet'!C25</f>
        <v>0</v>
      </c>
      <c r="D17" s="289">
        <f>'4. melléklet'!D25</f>
        <v>3625646</v>
      </c>
      <c r="E17" s="289">
        <f>'4. melléklet'!E25</f>
        <v>3625646</v>
      </c>
      <c r="F17" s="289">
        <v>0</v>
      </c>
      <c r="G17" s="8">
        <v>0</v>
      </c>
      <c r="H17" s="8">
        <v>0</v>
      </c>
      <c r="I17" s="260"/>
      <c r="J17" s="260"/>
    </row>
    <row r="18" spans="1:10" s="256" customFormat="1" ht="24" x14ac:dyDescent="0.25">
      <c r="A18" s="265">
        <v>12</v>
      </c>
      <c r="B18" s="267" t="s">
        <v>580</v>
      </c>
      <c r="C18" s="289">
        <f>'4. melléklet'!C24</f>
        <v>250626135</v>
      </c>
      <c r="D18" s="289">
        <f>'4. melléklet'!D24</f>
        <v>250626135</v>
      </c>
      <c r="E18" s="289">
        <f>'4. melléklet'!E24</f>
        <v>250626135</v>
      </c>
      <c r="F18" s="289">
        <v>453404243</v>
      </c>
      <c r="G18" s="8">
        <v>100000000</v>
      </c>
      <c r="H18" s="8">
        <v>100000000</v>
      </c>
      <c r="I18" s="260"/>
      <c r="J18" s="260"/>
    </row>
    <row r="19" spans="1:10" s="256" customFormat="1" ht="15" customHeight="1" x14ac:dyDescent="0.25">
      <c r="A19" s="288">
        <v>13</v>
      </c>
      <c r="B19" s="291" t="s">
        <v>119</v>
      </c>
      <c r="C19" s="292">
        <f t="shared" ref="C19:E19" si="0">SUM(C9:C18)</f>
        <v>673095937</v>
      </c>
      <c r="D19" s="292">
        <f t="shared" si="0"/>
        <v>941058009</v>
      </c>
      <c r="E19" s="292">
        <f t="shared" si="0"/>
        <v>958935064</v>
      </c>
      <c r="F19" s="292">
        <f>SUM(F9:F18)</f>
        <v>777504080</v>
      </c>
      <c r="G19" s="292">
        <f t="shared" ref="G19:H19" si="1">SUM(G9:G18)</f>
        <v>390000000</v>
      </c>
      <c r="H19" s="292">
        <f t="shared" si="1"/>
        <v>395000000</v>
      </c>
      <c r="I19" s="260"/>
      <c r="J19" s="260"/>
    </row>
    <row r="20" spans="1:10" s="256" customFormat="1" ht="15" customHeight="1" x14ac:dyDescent="0.25">
      <c r="A20" s="265">
        <v>14</v>
      </c>
      <c r="B20" s="369" t="s">
        <v>83</v>
      </c>
      <c r="C20" s="370"/>
      <c r="D20" s="370"/>
      <c r="E20" s="370"/>
      <c r="F20" s="370"/>
      <c r="G20" s="370"/>
      <c r="H20" s="371"/>
      <c r="I20" s="260"/>
      <c r="J20" s="260"/>
    </row>
    <row r="21" spans="1:10" s="256" customFormat="1" ht="15" customHeight="1" x14ac:dyDescent="0.25">
      <c r="A21" s="288">
        <v>15</v>
      </c>
      <c r="B21" s="271" t="s">
        <v>32</v>
      </c>
      <c r="C21" s="289">
        <f>'5. melléklet'!H8</f>
        <v>77060266</v>
      </c>
      <c r="D21" s="289">
        <f>'5. melléklet'!I8</f>
        <v>83757032</v>
      </c>
      <c r="E21" s="289">
        <f>'5. melléklet'!J8</f>
        <v>83757032</v>
      </c>
      <c r="F21" s="289">
        <v>89906318</v>
      </c>
      <c r="G21" s="289">
        <v>92500000</v>
      </c>
      <c r="H21" s="289">
        <v>95000000</v>
      </c>
      <c r="I21" s="260"/>
      <c r="J21" s="260"/>
    </row>
    <row r="22" spans="1:10" s="256" customFormat="1" ht="24" x14ac:dyDescent="0.25">
      <c r="A22" s="265">
        <v>16</v>
      </c>
      <c r="B22" s="271" t="s">
        <v>706</v>
      </c>
      <c r="C22" s="289">
        <f>'5. melléklet'!H9</f>
        <v>10321712</v>
      </c>
      <c r="D22" s="289">
        <f>'5. melléklet'!I9</f>
        <v>10920419</v>
      </c>
      <c r="E22" s="289">
        <f>'5. melléklet'!J9</f>
        <v>10920419</v>
      </c>
      <c r="F22" s="289">
        <v>12303307</v>
      </c>
      <c r="G22" s="289">
        <v>12000000</v>
      </c>
      <c r="H22" s="289">
        <v>12500000</v>
      </c>
      <c r="I22" s="260"/>
      <c r="J22" s="260"/>
    </row>
    <row r="23" spans="1:10" s="256" customFormat="1" ht="15" customHeight="1" x14ac:dyDescent="0.25">
      <c r="A23" s="288">
        <v>17</v>
      </c>
      <c r="B23" s="271" t="s">
        <v>33</v>
      </c>
      <c r="C23" s="289">
        <f>'5. melléklet'!H10</f>
        <v>143094615</v>
      </c>
      <c r="D23" s="289">
        <f>'5. melléklet'!I10</f>
        <v>182490276</v>
      </c>
      <c r="E23" s="289">
        <f>'5. melléklet'!J10</f>
        <v>171757940</v>
      </c>
      <c r="F23" s="289">
        <v>152024571</v>
      </c>
      <c r="G23" s="289">
        <v>154000000</v>
      </c>
      <c r="H23" s="289">
        <v>155000000</v>
      </c>
      <c r="I23" s="260"/>
      <c r="J23" s="260"/>
    </row>
    <row r="24" spans="1:10" ht="15" customHeight="1" x14ac:dyDescent="0.25">
      <c r="A24" s="265">
        <v>18</v>
      </c>
      <c r="B24" s="271" t="s">
        <v>34</v>
      </c>
      <c r="C24" s="289">
        <f>'5. melléklet'!H11</f>
        <v>3000000</v>
      </c>
      <c r="D24" s="289">
        <f>'5. melléklet'!I11</f>
        <v>3000000</v>
      </c>
      <c r="E24" s="289">
        <f>'5. melléklet'!J11</f>
        <v>2677200</v>
      </c>
      <c r="F24" s="289">
        <v>3000000</v>
      </c>
      <c r="G24" s="289">
        <v>3000000</v>
      </c>
      <c r="H24" s="289">
        <v>3000000</v>
      </c>
    </row>
    <row r="25" spans="1:10" s="256" customFormat="1" ht="15" customHeight="1" x14ac:dyDescent="0.25">
      <c r="A25" s="288">
        <v>19</v>
      </c>
      <c r="B25" s="271" t="s">
        <v>535</v>
      </c>
      <c r="C25" s="289">
        <f>'5. melléklet'!H12+'5. melléklet'!H13+'5. melléklet'!H14</f>
        <v>34992555</v>
      </c>
      <c r="D25" s="289">
        <f>'5. melléklet'!I12+'5. melléklet'!I13+'5. melléklet'!I14</f>
        <v>50394615</v>
      </c>
      <c r="E25" s="289">
        <f>'5. melléklet'!J12+'5. melléklet'!J13+'5. melléklet'!J14</f>
        <v>50337167</v>
      </c>
      <c r="F25" s="289">
        <v>38636343</v>
      </c>
      <c r="G25" s="289">
        <v>35000000</v>
      </c>
      <c r="H25" s="289">
        <v>36000000</v>
      </c>
      <c r="I25" s="260"/>
      <c r="J25" s="290"/>
    </row>
    <row r="26" spans="1:10" s="256" customFormat="1" ht="15" customHeight="1" x14ac:dyDescent="0.25">
      <c r="A26" s="265">
        <v>20</v>
      </c>
      <c r="B26" s="271" t="s">
        <v>165</v>
      </c>
      <c r="C26" s="289">
        <f>'5. melléklet'!H19</f>
        <v>208549108</v>
      </c>
      <c r="D26" s="289">
        <f>'5. melléklet'!I19</f>
        <v>228922307</v>
      </c>
      <c r="E26" s="289">
        <f>'5. melléklet'!J19</f>
        <v>100739985</v>
      </c>
      <c r="F26" s="289">
        <v>381807997</v>
      </c>
      <c r="G26" s="289">
        <v>25000000</v>
      </c>
      <c r="H26" s="289">
        <v>25000000</v>
      </c>
      <c r="I26" s="260"/>
      <c r="J26" s="260"/>
    </row>
    <row r="27" spans="1:10" s="256" customFormat="1" ht="15" customHeight="1" x14ac:dyDescent="0.25">
      <c r="A27" s="288">
        <v>21</v>
      </c>
      <c r="B27" s="271" t="s">
        <v>166</v>
      </c>
      <c r="C27" s="289">
        <f>'5. melléklet'!H20</f>
        <v>72635300</v>
      </c>
      <c r="D27" s="289">
        <f>'5. melléklet'!I20</f>
        <v>96280900</v>
      </c>
      <c r="E27" s="289">
        <f>'5. melléklet'!J20</f>
        <v>82020396</v>
      </c>
      <c r="F27" s="289">
        <v>15909300</v>
      </c>
      <c r="G27" s="289">
        <v>40000000</v>
      </c>
      <c r="H27" s="289">
        <v>40000000</v>
      </c>
      <c r="I27" s="260"/>
      <c r="J27" s="260"/>
    </row>
    <row r="28" spans="1:10" s="256" customFormat="1" ht="15" customHeight="1" x14ac:dyDescent="0.25">
      <c r="A28" s="265">
        <v>22</v>
      </c>
      <c r="B28" s="293" t="s">
        <v>375</v>
      </c>
      <c r="C28" s="289">
        <f>'5. melléklet'!H21</f>
        <v>0</v>
      </c>
      <c r="D28" s="289">
        <f>'5. melléklet'!I21</f>
        <v>0</v>
      </c>
      <c r="E28" s="289">
        <f>'5. melléklet'!J21</f>
        <v>0</v>
      </c>
      <c r="F28" s="289">
        <v>0</v>
      </c>
      <c r="G28" s="289">
        <v>0</v>
      </c>
      <c r="H28" s="289">
        <v>0</v>
      </c>
      <c r="I28" s="260"/>
      <c r="J28" s="260"/>
    </row>
    <row r="29" spans="1:10" s="256" customFormat="1" ht="15" customHeight="1" x14ac:dyDescent="0.25">
      <c r="A29" s="288">
        <v>23</v>
      </c>
      <c r="B29" s="267" t="s">
        <v>88</v>
      </c>
      <c r="C29" s="289">
        <f>'5. melléklet'!H26</f>
        <v>1902709</v>
      </c>
      <c r="D29" s="289">
        <f>'5. melléklet'!I26</f>
        <v>3320682</v>
      </c>
      <c r="E29" s="289">
        <f>'5. melléklet'!J26</f>
        <v>3320682</v>
      </c>
      <c r="F29" s="289">
        <v>2207673</v>
      </c>
      <c r="G29" s="289">
        <v>0</v>
      </c>
      <c r="H29" s="289">
        <v>0</v>
      </c>
      <c r="I29" s="260"/>
      <c r="J29" s="260"/>
    </row>
    <row r="30" spans="1:10" ht="15" customHeight="1" x14ac:dyDescent="0.25">
      <c r="A30" s="265">
        <v>24</v>
      </c>
      <c r="B30" s="267" t="s">
        <v>85</v>
      </c>
      <c r="C30" s="289">
        <f>'5. melléklet'!H15</f>
        <v>121539672</v>
      </c>
      <c r="D30" s="289">
        <f>'5. melléklet'!I15</f>
        <v>281971778</v>
      </c>
      <c r="E30" s="289">
        <f>'5. melléklet'!J15</f>
        <v>0</v>
      </c>
      <c r="F30" s="289">
        <v>81708571</v>
      </c>
      <c r="G30" s="289">
        <v>28500000</v>
      </c>
      <c r="H30" s="289">
        <v>28500000</v>
      </c>
    </row>
    <row r="31" spans="1:10" ht="15" customHeight="1" x14ac:dyDescent="0.25">
      <c r="A31" s="288">
        <v>25</v>
      </c>
      <c r="B31" s="291" t="s">
        <v>233</v>
      </c>
      <c r="C31" s="292">
        <f>SUM(C21:C30)</f>
        <v>673095937</v>
      </c>
      <c r="D31" s="292">
        <f t="shared" ref="D31:H31" si="2">SUM(D21:D30)</f>
        <v>941058009</v>
      </c>
      <c r="E31" s="292">
        <f t="shared" si="2"/>
        <v>505530821</v>
      </c>
      <c r="F31" s="292">
        <f t="shared" si="2"/>
        <v>777504080</v>
      </c>
      <c r="G31" s="292">
        <f t="shared" si="2"/>
        <v>390000000</v>
      </c>
      <c r="H31" s="292">
        <f t="shared" si="2"/>
        <v>395000000</v>
      </c>
    </row>
  </sheetData>
  <sheetProtection selectLockedCells="1" selectUnlockedCells="1"/>
  <mergeCells count="3">
    <mergeCell ref="A4:H4"/>
    <mergeCell ref="B8:H8"/>
    <mergeCell ref="B20:H20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ColWidth="8.88671875" defaultRowHeight="13.2" x14ac:dyDescent="0.25"/>
  <cols>
    <col min="1" max="1" width="4.33203125" style="227" customWidth="1"/>
    <col min="2" max="2" width="24" style="31" customWidth="1"/>
    <col min="3" max="6" width="9.6640625" style="31" customWidth="1"/>
    <col min="7" max="8" width="9.6640625" style="30" customWidth="1"/>
    <col min="9" max="16384" width="8.88671875" style="30"/>
  </cols>
  <sheetData>
    <row r="1" spans="1:8" s="27" customFormat="1" ht="15" customHeight="1" x14ac:dyDescent="0.25">
      <c r="A1" s="217"/>
      <c r="H1" s="45" t="s">
        <v>266</v>
      </c>
    </row>
    <row r="2" spans="1:8" s="27" customFormat="1" ht="15" customHeight="1" x14ac:dyDescent="0.25">
      <c r="A2" s="217"/>
      <c r="B2" s="31"/>
      <c r="C2" s="31"/>
      <c r="D2" s="31"/>
      <c r="E2" s="31"/>
      <c r="F2" s="31"/>
      <c r="G2" s="31"/>
      <c r="H2" s="45" t="str">
        <f>'1. melléklet'!E2</f>
        <v>a  5/2023. (V.31.) önkormányzati rendelethez</v>
      </c>
    </row>
    <row r="3" spans="1:8" s="27" customFormat="1" ht="15" customHeight="1" x14ac:dyDescent="0.25">
      <c r="A3" s="217"/>
      <c r="B3" s="28"/>
      <c r="C3" s="28"/>
      <c r="D3" s="28"/>
      <c r="E3" s="28"/>
      <c r="F3" s="28"/>
    </row>
    <row r="4" spans="1:8" s="27" customFormat="1" ht="18" customHeight="1" x14ac:dyDescent="0.25">
      <c r="A4" s="372" t="s">
        <v>631</v>
      </c>
      <c r="B4" s="372"/>
      <c r="C4" s="372"/>
      <c r="D4" s="372"/>
      <c r="E4" s="372"/>
      <c r="F4" s="372"/>
      <c r="G4" s="372"/>
      <c r="H4" s="372"/>
    </row>
    <row r="5" spans="1:8" s="27" customFormat="1" ht="6.6" customHeight="1" x14ac:dyDescent="0.25">
      <c r="A5" s="218"/>
      <c r="B5" s="28"/>
      <c r="C5" s="28"/>
      <c r="D5" s="28"/>
      <c r="E5" s="28"/>
      <c r="F5" s="28"/>
      <c r="G5" s="28"/>
    </row>
    <row r="6" spans="1:8" ht="15" customHeight="1" x14ac:dyDescent="0.25">
      <c r="A6" s="219"/>
      <c r="B6" s="109" t="s">
        <v>632</v>
      </c>
      <c r="C6" s="109" t="s">
        <v>261</v>
      </c>
      <c r="D6" s="109" t="s">
        <v>251</v>
      </c>
      <c r="E6" s="109" t="s">
        <v>252</v>
      </c>
      <c r="F6" s="109" t="s">
        <v>253</v>
      </c>
      <c r="G6" s="109" t="s">
        <v>254</v>
      </c>
      <c r="H6" s="109" t="s">
        <v>255</v>
      </c>
    </row>
    <row r="7" spans="1:8" s="27" customFormat="1" ht="24" x14ac:dyDescent="0.25">
      <c r="A7" s="182">
        <v>1</v>
      </c>
      <c r="B7" s="108" t="s">
        <v>100</v>
      </c>
      <c r="C7" s="62" t="s">
        <v>113</v>
      </c>
      <c r="D7" s="62" t="s">
        <v>114</v>
      </c>
      <c r="E7" s="62" t="s">
        <v>115</v>
      </c>
      <c r="F7" s="108" t="s">
        <v>633</v>
      </c>
      <c r="G7" s="108" t="s">
        <v>634</v>
      </c>
      <c r="H7" s="108" t="s">
        <v>811</v>
      </c>
    </row>
    <row r="8" spans="1:8" s="27" customFormat="1" x14ac:dyDescent="0.25">
      <c r="A8" s="182">
        <v>2</v>
      </c>
      <c r="B8" s="129" t="s">
        <v>635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</row>
    <row r="9" spans="1:8" s="27" customFormat="1" ht="24" x14ac:dyDescent="0.25">
      <c r="A9" s="182">
        <v>3</v>
      </c>
      <c r="B9" s="129" t="s">
        <v>636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</row>
    <row r="10" spans="1:8" s="27" customFormat="1" ht="15" customHeight="1" x14ac:dyDescent="0.25">
      <c r="A10" s="182">
        <v>4</v>
      </c>
      <c r="B10" s="129" t="s">
        <v>637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</row>
    <row r="11" spans="1:8" s="27" customFormat="1" ht="15" customHeight="1" x14ac:dyDescent="0.25">
      <c r="A11" s="182">
        <v>5</v>
      </c>
      <c r="B11" s="129" t="s">
        <v>638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</row>
    <row r="12" spans="1:8" s="27" customFormat="1" ht="48" x14ac:dyDescent="0.25">
      <c r="A12" s="182">
        <v>6</v>
      </c>
      <c r="B12" s="129" t="s">
        <v>639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</row>
    <row r="13" spans="1:8" s="27" customFormat="1" ht="36" x14ac:dyDescent="0.25">
      <c r="A13" s="182">
        <v>7</v>
      </c>
      <c r="B13" s="129" t="s">
        <v>640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</row>
    <row r="14" spans="1:8" s="27" customFormat="1" ht="24" x14ac:dyDescent="0.25">
      <c r="A14" s="220">
        <v>8</v>
      </c>
      <c r="B14" s="221" t="s">
        <v>641</v>
      </c>
      <c r="C14" s="222">
        <f t="shared" ref="C14:D14" si="0">SUM(C8:C13)</f>
        <v>0</v>
      </c>
      <c r="D14" s="222">
        <f t="shared" si="0"/>
        <v>0</v>
      </c>
      <c r="E14" s="222">
        <f>SUM(E8:E13)</f>
        <v>0</v>
      </c>
      <c r="F14" s="222">
        <f>SUM(F8:F13)</f>
        <v>0</v>
      </c>
      <c r="G14" s="222">
        <f t="shared" ref="G14:H14" si="1">SUM(G8:G13)</f>
        <v>0</v>
      </c>
      <c r="H14" s="222">
        <f t="shared" si="1"/>
        <v>0</v>
      </c>
    </row>
    <row r="15" spans="1:8" s="27" customFormat="1" ht="24" x14ac:dyDescent="0.25">
      <c r="A15" s="182">
        <v>9</v>
      </c>
      <c r="B15" s="129" t="s">
        <v>642</v>
      </c>
      <c r="C15" s="224">
        <f>'6. melléklet'!E19+'6. melléklet'!E20</f>
        <v>95500000</v>
      </c>
      <c r="D15" s="224">
        <f>'6. melléklet'!F19+'6. melléklet'!F20</f>
        <v>111500000</v>
      </c>
      <c r="E15" s="224">
        <f>'6. melléklet'!G19+'6. melléklet'!G20</f>
        <v>123440397</v>
      </c>
      <c r="F15" s="224">
        <v>120500000</v>
      </c>
      <c r="G15" s="224">
        <v>121500000</v>
      </c>
      <c r="H15" s="224">
        <v>122500000</v>
      </c>
    </row>
    <row r="16" spans="1:8" s="27" customFormat="1" ht="48" x14ac:dyDescent="0.25">
      <c r="A16" s="182">
        <v>10</v>
      </c>
      <c r="B16" s="129" t="s">
        <v>643</v>
      </c>
      <c r="C16" s="224">
        <f>'6. melléklet'!E40</f>
        <v>0</v>
      </c>
      <c r="D16" s="224">
        <f>'6. melléklet'!F40</f>
        <v>169673157</v>
      </c>
      <c r="E16" s="224">
        <f>'6. melléklet'!G40</f>
        <v>169673157</v>
      </c>
      <c r="F16" s="224">
        <v>25800000</v>
      </c>
      <c r="G16" s="224">
        <v>0</v>
      </c>
      <c r="H16" s="224">
        <v>0</v>
      </c>
    </row>
    <row r="17" spans="1:8" s="27" customFormat="1" ht="24" x14ac:dyDescent="0.25">
      <c r="A17" s="182">
        <v>11</v>
      </c>
      <c r="B17" s="129" t="s">
        <v>644</v>
      </c>
      <c r="C17" s="108">
        <v>0</v>
      </c>
      <c r="D17" s="108">
        <v>0</v>
      </c>
      <c r="E17" s="108">
        <v>0</v>
      </c>
      <c r="F17" s="224">
        <v>0</v>
      </c>
      <c r="G17" s="224">
        <v>0</v>
      </c>
      <c r="H17" s="224">
        <v>0</v>
      </c>
    </row>
    <row r="18" spans="1:8" s="27" customFormat="1" ht="48" x14ac:dyDescent="0.25">
      <c r="A18" s="182">
        <v>12</v>
      </c>
      <c r="B18" s="129" t="s">
        <v>645</v>
      </c>
      <c r="C18" s="108">
        <v>0</v>
      </c>
      <c r="D18" s="108">
        <v>0</v>
      </c>
      <c r="E18" s="108">
        <v>0</v>
      </c>
      <c r="F18" s="224">
        <v>1727559</v>
      </c>
      <c r="G18" s="224">
        <v>3500000</v>
      </c>
      <c r="H18" s="224">
        <v>3500000</v>
      </c>
    </row>
    <row r="19" spans="1:8" s="27" customFormat="1" ht="15" customHeight="1" x14ac:dyDescent="0.25">
      <c r="A19" s="182">
        <v>13</v>
      </c>
      <c r="B19" s="223" t="s">
        <v>646</v>
      </c>
      <c r="C19" s="224">
        <f>'6. melléklet'!E23</f>
        <v>500000</v>
      </c>
      <c r="D19" s="224">
        <f>'6. melléklet'!F23</f>
        <v>1500000</v>
      </c>
      <c r="E19" s="224">
        <f>'6. melléklet'!G23</f>
        <v>1710786</v>
      </c>
      <c r="F19" s="224">
        <v>1500000</v>
      </c>
      <c r="G19" s="224">
        <v>1500000</v>
      </c>
      <c r="H19" s="224">
        <v>1500000</v>
      </c>
    </row>
    <row r="20" spans="1:8" s="27" customFormat="1" ht="24" x14ac:dyDescent="0.25">
      <c r="A20" s="182">
        <v>14</v>
      </c>
      <c r="B20" s="129" t="s">
        <v>648</v>
      </c>
      <c r="C20" s="108">
        <v>0</v>
      </c>
      <c r="D20" s="224">
        <v>0</v>
      </c>
      <c r="E20" s="108">
        <v>0</v>
      </c>
      <c r="F20" s="224">
        <v>0</v>
      </c>
      <c r="G20" s="224">
        <v>0</v>
      </c>
      <c r="H20" s="224">
        <v>0</v>
      </c>
    </row>
    <row r="21" spans="1:8" s="27" customFormat="1" ht="15" customHeight="1" x14ac:dyDescent="0.25">
      <c r="A21" s="220">
        <v>15</v>
      </c>
      <c r="B21" s="225" t="s">
        <v>647</v>
      </c>
      <c r="C21" s="226">
        <f>SUM(C15:C20)</f>
        <v>96000000</v>
      </c>
      <c r="D21" s="226">
        <f t="shared" ref="D21:H21" si="2">SUM(D15:D20)</f>
        <v>282673157</v>
      </c>
      <c r="E21" s="226">
        <f t="shared" si="2"/>
        <v>294824340</v>
      </c>
      <c r="F21" s="226">
        <f t="shared" si="2"/>
        <v>149527559</v>
      </c>
      <c r="G21" s="226">
        <f t="shared" si="2"/>
        <v>126500000</v>
      </c>
      <c r="H21" s="226">
        <f t="shared" si="2"/>
        <v>127500000</v>
      </c>
    </row>
    <row r="22" spans="1:8" s="27" customFormat="1" ht="15" customHeight="1" x14ac:dyDescent="0.25">
      <c r="A22" s="182">
        <v>16</v>
      </c>
      <c r="B22" s="223" t="s">
        <v>245</v>
      </c>
      <c r="C22" s="224">
        <f t="shared" ref="C22:D22" si="3">C21*0.5</f>
        <v>48000000</v>
      </c>
      <c r="D22" s="224">
        <f t="shared" si="3"/>
        <v>141336578.5</v>
      </c>
      <c r="E22" s="224">
        <f>E21*0.5</f>
        <v>147412170</v>
      </c>
      <c r="F22" s="224">
        <f>F21*0.5</f>
        <v>74763779.5</v>
      </c>
      <c r="G22" s="224">
        <f t="shared" ref="G22:H22" si="4">G21*0.5</f>
        <v>63250000</v>
      </c>
      <c r="H22" s="224">
        <f t="shared" si="4"/>
        <v>63750000</v>
      </c>
    </row>
    <row r="23" spans="1:8" s="27" customFormat="1" ht="24" x14ac:dyDescent="0.25">
      <c r="A23" s="182">
        <v>17</v>
      </c>
      <c r="B23" s="129" t="s">
        <v>246</v>
      </c>
      <c r="C23" s="224">
        <v>0</v>
      </c>
      <c r="D23" s="224">
        <v>0</v>
      </c>
      <c r="E23" s="224">
        <v>0</v>
      </c>
      <c r="F23" s="224">
        <v>0</v>
      </c>
      <c r="G23" s="224">
        <v>0</v>
      </c>
      <c r="H23" s="224">
        <v>0</v>
      </c>
    </row>
    <row r="24" spans="1:8" s="27" customFormat="1" ht="48" x14ac:dyDescent="0.25">
      <c r="A24" s="182">
        <v>18</v>
      </c>
      <c r="B24" s="129" t="s">
        <v>247</v>
      </c>
      <c r="C24" s="224">
        <f t="shared" ref="C24:D24" si="5">SUM(C22:C23)</f>
        <v>48000000</v>
      </c>
      <c r="D24" s="224">
        <f t="shared" si="5"/>
        <v>141336578.5</v>
      </c>
      <c r="E24" s="224">
        <f>SUM(E22:E23)</f>
        <v>147412170</v>
      </c>
      <c r="F24" s="224">
        <f>SUM(F22:F23)</f>
        <v>74763779.5</v>
      </c>
      <c r="G24" s="224">
        <f t="shared" ref="G24:H24" si="6">SUM(G22:G23)</f>
        <v>63250000</v>
      </c>
      <c r="H24" s="224">
        <f t="shared" si="6"/>
        <v>63750000</v>
      </c>
    </row>
  </sheetData>
  <sheetProtection selectLockedCells="1" selectUnlockedCells="1"/>
  <mergeCells count="1">
    <mergeCell ref="A4:H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L18"/>
  <sheetViews>
    <sheetView zoomScaleNormal="100" workbookViewId="0"/>
  </sheetViews>
  <sheetFormatPr defaultRowHeight="12.6" x14ac:dyDescent="0.25"/>
  <cols>
    <col min="1" max="2" width="4.6640625" customWidth="1"/>
    <col min="3" max="3" width="39.44140625" customWidth="1"/>
    <col min="4" max="4" width="10.33203125" bestFit="1" customWidth="1"/>
    <col min="5" max="10" width="10.6640625" customWidth="1"/>
  </cols>
  <sheetData>
    <row r="1" spans="1:12" ht="15" customHeight="1" x14ac:dyDescent="0.25">
      <c r="J1" s="3" t="s">
        <v>729</v>
      </c>
    </row>
    <row r="2" spans="1:12" ht="15" customHeight="1" x14ac:dyDescent="0.25">
      <c r="J2" s="3" t="str">
        <f>'4. melléklet'!F2</f>
        <v>a  5/2023. (V.31.) önkormányzati rendelethez</v>
      </c>
    </row>
    <row r="3" spans="1:12" ht="15" customHeight="1" x14ac:dyDescent="0.25"/>
    <row r="4" spans="1:12" s="4" customFormat="1" ht="15" customHeight="1" x14ac:dyDescent="0.25">
      <c r="A4" s="355" t="s">
        <v>710</v>
      </c>
      <c r="B4" s="355"/>
      <c r="C4" s="355"/>
      <c r="D4" s="355"/>
      <c r="E4" s="355"/>
      <c r="F4" s="355"/>
      <c r="G4" s="355"/>
      <c r="H4" s="355"/>
      <c r="I4" s="355"/>
      <c r="J4" s="355"/>
    </row>
    <row r="5" spans="1:12" s="4" customFormat="1" ht="6.75" customHeight="1" x14ac:dyDescent="0.25">
      <c r="A5" s="6"/>
      <c r="B5" s="6"/>
    </row>
    <row r="6" spans="1:12" s="4" customFormat="1" ht="15" customHeight="1" x14ac:dyDescent="0.25">
      <c r="A6" s="216"/>
      <c r="B6" s="216" t="s">
        <v>249</v>
      </c>
      <c r="C6" s="216" t="s">
        <v>250</v>
      </c>
      <c r="D6" s="216" t="s">
        <v>251</v>
      </c>
      <c r="E6" s="216" t="s">
        <v>252</v>
      </c>
      <c r="F6" s="216" t="s">
        <v>253</v>
      </c>
      <c r="G6" s="216" t="s">
        <v>254</v>
      </c>
      <c r="H6" s="216" t="s">
        <v>255</v>
      </c>
      <c r="I6" s="216" t="s">
        <v>256</v>
      </c>
      <c r="J6" s="216" t="s">
        <v>257</v>
      </c>
    </row>
    <row r="7" spans="1:12" s="4" customFormat="1" ht="96" x14ac:dyDescent="0.25">
      <c r="A7" s="62">
        <v>1</v>
      </c>
      <c r="B7" s="216" t="s">
        <v>118</v>
      </c>
      <c r="C7" s="216" t="s">
        <v>100</v>
      </c>
      <c r="D7" s="216" t="s">
        <v>185</v>
      </c>
      <c r="E7" s="216" t="s">
        <v>691</v>
      </c>
      <c r="F7" s="216" t="s">
        <v>184</v>
      </c>
      <c r="G7" s="216" t="s">
        <v>182</v>
      </c>
      <c r="H7" s="216" t="s">
        <v>267</v>
      </c>
      <c r="I7" s="216" t="s">
        <v>183</v>
      </c>
      <c r="J7" s="216" t="s">
        <v>268</v>
      </c>
    </row>
    <row r="8" spans="1:12" s="4" customFormat="1" ht="28.5" customHeight="1" x14ac:dyDescent="0.25">
      <c r="A8" s="62">
        <v>2</v>
      </c>
      <c r="B8" s="179" t="s">
        <v>50</v>
      </c>
      <c r="C8" s="9" t="s">
        <v>692</v>
      </c>
      <c r="D8" s="179"/>
      <c r="E8" s="10">
        <v>25686930</v>
      </c>
      <c r="F8" s="10">
        <v>0</v>
      </c>
      <c r="G8" s="10">
        <v>25686930</v>
      </c>
      <c r="H8" s="10">
        <v>0</v>
      </c>
      <c r="I8" s="10">
        <f>SUM(G8:H8)</f>
        <v>25686930</v>
      </c>
      <c r="J8" s="10">
        <v>0</v>
      </c>
    </row>
    <row r="9" spans="1:12" s="4" customFormat="1" ht="14.25" customHeight="1" x14ac:dyDescent="0.25">
      <c r="A9" s="62">
        <v>3</v>
      </c>
      <c r="B9" s="62" t="s">
        <v>51</v>
      </c>
      <c r="C9" s="72" t="s">
        <v>707</v>
      </c>
      <c r="D9" s="62">
        <v>2.1</v>
      </c>
      <c r="E9" s="8">
        <v>10209150</v>
      </c>
      <c r="F9" s="8">
        <v>-1425450</v>
      </c>
      <c r="G9" s="8">
        <f>E9+F9</f>
        <v>8783700</v>
      </c>
      <c r="H9" s="8">
        <v>0</v>
      </c>
      <c r="I9" s="8">
        <v>8783700</v>
      </c>
      <c r="J9" s="8">
        <f>H9-(G9-I9)</f>
        <v>0</v>
      </c>
    </row>
    <row r="10" spans="1:12" s="4" customFormat="1" ht="24" x14ac:dyDescent="0.25">
      <c r="A10" s="62">
        <v>4</v>
      </c>
      <c r="B10" s="62" t="s">
        <v>52</v>
      </c>
      <c r="C10" s="72" t="s">
        <v>708</v>
      </c>
      <c r="D10" s="63">
        <v>1</v>
      </c>
      <c r="E10" s="8">
        <v>3339000</v>
      </c>
      <c r="F10" s="8">
        <v>0</v>
      </c>
      <c r="G10" s="8">
        <f t="shared" ref="G10:G13" si="0">E10+F10</f>
        <v>3339000</v>
      </c>
      <c r="H10" s="8">
        <f t="shared" ref="H10:H12" si="1">G10-(E10+F10)</f>
        <v>0</v>
      </c>
      <c r="I10" s="8">
        <f>SUM(G10:H10)</f>
        <v>3339000</v>
      </c>
      <c r="J10" s="8">
        <v>0</v>
      </c>
    </row>
    <row r="11" spans="1:12" s="4" customFormat="1" ht="15" customHeight="1" x14ac:dyDescent="0.25">
      <c r="A11" s="62">
        <v>5</v>
      </c>
      <c r="B11" s="62" t="s">
        <v>53</v>
      </c>
      <c r="C11" s="79" t="s">
        <v>693</v>
      </c>
      <c r="D11" s="63">
        <v>19</v>
      </c>
      <c r="E11" s="8">
        <v>2090000</v>
      </c>
      <c r="F11" s="8">
        <v>-440000</v>
      </c>
      <c r="G11" s="8">
        <f t="shared" si="0"/>
        <v>1650000</v>
      </c>
      <c r="H11" s="8">
        <v>0</v>
      </c>
      <c r="I11" s="8">
        <v>1650000</v>
      </c>
      <c r="J11" s="8">
        <f>H11-(G11-I11)</f>
        <v>0</v>
      </c>
    </row>
    <row r="12" spans="1:12" s="4" customFormat="1" ht="15" customHeight="1" x14ac:dyDescent="0.25">
      <c r="A12" s="62">
        <v>6</v>
      </c>
      <c r="B12" s="62" t="s">
        <v>54</v>
      </c>
      <c r="C12" s="79" t="s">
        <v>694</v>
      </c>
      <c r="D12" s="63">
        <v>1</v>
      </c>
      <c r="E12" s="8">
        <v>432000</v>
      </c>
      <c r="F12" s="8">
        <v>0</v>
      </c>
      <c r="G12" s="8">
        <f t="shared" si="0"/>
        <v>432000</v>
      </c>
      <c r="H12" s="8">
        <f t="shared" si="1"/>
        <v>0</v>
      </c>
      <c r="I12" s="8">
        <f t="shared" ref="I12" si="2">SUM(G12:H12)</f>
        <v>432000</v>
      </c>
      <c r="J12" s="8">
        <f t="shared" ref="J12" si="3">H12-(G12-I12)</f>
        <v>0</v>
      </c>
    </row>
    <row r="13" spans="1:12" s="4" customFormat="1" ht="15" customHeight="1" x14ac:dyDescent="0.25">
      <c r="A13" s="62">
        <v>7</v>
      </c>
      <c r="B13" s="62" t="s">
        <v>55</v>
      </c>
      <c r="C13" s="79" t="s">
        <v>814</v>
      </c>
      <c r="D13" s="63"/>
      <c r="E13" s="8">
        <v>1603210</v>
      </c>
      <c r="F13" s="8">
        <v>0</v>
      </c>
      <c r="G13" s="8">
        <f t="shared" si="0"/>
        <v>1603210</v>
      </c>
      <c r="H13" s="8"/>
      <c r="I13" s="8">
        <v>1603210</v>
      </c>
      <c r="J13" s="8"/>
      <c r="L13" s="66"/>
    </row>
    <row r="14" spans="1:12" s="26" customFormat="1" ht="22.8" x14ac:dyDescent="0.2">
      <c r="A14" s="62">
        <v>8</v>
      </c>
      <c r="B14" s="213" t="s">
        <v>56</v>
      </c>
      <c r="C14" s="9" t="s">
        <v>709</v>
      </c>
      <c r="D14" s="64"/>
      <c r="E14" s="10">
        <f>SUM(E9:E13)</f>
        <v>17673360</v>
      </c>
      <c r="F14" s="10">
        <f t="shared" ref="F14:G14" si="4">SUM(F9:F13)</f>
        <v>-1865450</v>
      </c>
      <c r="G14" s="10">
        <f t="shared" si="4"/>
        <v>15807910</v>
      </c>
      <c r="H14" s="10">
        <f>SUM(H9:H13)</f>
        <v>0</v>
      </c>
      <c r="I14" s="10">
        <f t="shared" ref="I14" si="5">SUM(I9:I13)</f>
        <v>15807910</v>
      </c>
      <c r="J14" s="10">
        <f t="shared" ref="J14" si="6">SUM(J9:J13)</f>
        <v>0</v>
      </c>
    </row>
    <row r="15" spans="1:12" s="4" customFormat="1" ht="15" customHeight="1" x14ac:dyDescent="0.25">
      <c r="A15" s="62">
        <v>9</v>
      </c>
      <c r="B15" s="87" t="s">
        <v>57</v>
      </c>
      <c r="C15" s="72" t="s">
        <v>695</v>
      </c>
      <c r="D15" s="65">
        <v>0.6</v>
      </c>
      <c r="E15" s="8">
        <v>1465200</v>
      </c>
      <c r="F15" s="8">
        <v>-195360</v>
      </c>
      <c r="G15" s="8">
        <v>1269840</v>
      </c>
      <c r="H15" s="8">
        <v>-97680</v>
      </c>
      <c r="I15" s="8">
        <v>1151300</v>
      </c>
      <c r="J15" s="8">
        <f>I15-G15</f>
        <v>-118540</v>
      </c>
    </row>
    <row r="16" spans="1:12" s="4" customFormat="1" ht="15" customHeight="1" x14ac:dyDescent="0.25">
      <c r="A16" s="62">
        <v>10</v>
      </c>
      <c r="B16" s="87" t="s">
        <v>58</v>
      </c>
      <c r="C16" s="79" t="s">
        <v>814</v>
      </c>
      <c r="D16" s="65"/>
      <c r="E16" s="8">
        <v>134316</v>
      </c>
      <c r="F16" s="8"/>
      <c r="G16" s="8">
        <v>134316</v>
      </c>
      <c r="H16" s="8">
        <v>-10332</v>
      </c>
      <c r="I16" s="8">
        <v>0</v>
      </c>
      <c r="J16" s="8">
        <f>I16-G16</f>
        <v>-134316</v>
      </c>
    </row>
    <row r="17" spans="1:10" s="4" customFormat="1" ht="34.200000000000003" x14ac:dyDescent="0.25">
      <c r="A17" s="62">
        <v>11</v>
      </c>
      <c r="B17" s="213" t="s">
        <v>59</v>
      </c>
      <c r="C17" s="9" t="s">
        <v>820</v>
      </c>
      <c r="D17" s="280"/>
      <c r="E17" s="10">
        <f>SUM(E15:E16)</f>
        <v>1599516</v>
      </c>
      <c r="F17" s="10">
        <f t="shared" ref="F17:J17" si="7">SUM(F15:F16)</f>
        <v>-195360</v>
      </c>
      <c r="G17" s="10">
        <f t="shared" si="7"/>
        <v>1404156</v>
      </c>
      <c r="H17" s="10">
        <f t="shared" si="7"/>
        <v>-108012</v>
      </c>
      <c r="I17" s="10">
        <f t="shared" si="7"/>
        <v>1151300</v>
      </c>
      <c r="J17" s="10">
        <f t="shared" si="7"/>
        <v>-252856</v>
      </c>
    </row>
    <row r="18" spans="1:10" s="2" customFormat="1" ht="18" customHeight="1" x14ac:dyDescent="0.25">
      <c r="A18" s="62">
        <v>12</v>
      </c>
      <c r="B18" s="315" t="s">
        <v>102</v>
      </c>
      <c r="C18" s="281" t="s">
        <v>815</v>
      </c>
      <c r="D18" s="282"/>
      <c r="E18" s="283">
        <f>E8+E14+E17</f>
        <v>44959806</v>
      </c>
      <c r="F18" s="283">
        <f t="shared" ref="F18:J18" si="8">F8+F14+F17</f>
        <v>-2060810</v>
      </c>
      <c r="G18" s="283">
        <f t="shared" si="8"/>
        <v>42898996</v>
      </c>
      <c r="H18" s="283">
        <f t="shared" si="8"/>
        <v>-108012</v>
      </c>
      <c r="I18" s="283">
        <f t="shared" si="8"/>
        <v>42646140</v>
      </c>
      <c r="J18" s="283">
        <f t="shared" si="8"/>
        <v>-252856</v>
      </c>
    </row>
  </sheetData>
  <mergeCells count="1">
    <mergeCell ref="A4:J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18"/>
  <sheetViews>
    <sheetView zoomScaleNormal="100" workbookViewId="0"/>
  </sheetViews>
  <sheetFormatPr defaultRowHeight="12.6" x14ac:dyDescent="0.25"/>
  <cols>
    <col min="1" max="1" width="5.109375" style="4" customWidth="1"/>
    <col min="2" max="2" width="44.33203125" style="4" customWidth="1"/>
    <col min="3" max="6" width="16.6640625" style="4" customWidth="1"/>
  </cols>
  <sheetData>
    <row r="1" spans="1:6" ht="15" customHeight="1" x14ac:dyDescent="0.25">
      <c r="A1" s="2"/>
      <c r="B1" s="2"/>
      <c r="C1" s="2"/>
      <c r="D1" s="2"/>
      <c r="E1" s="2"/>
      <c r="F1" s="3" t="s">
        <v>730</v>
      </c>
    </row>
    <row r="2" spans="1:6" ht="15" customHeight="1" x14ac:dyDescent="0.25">
      <c r="A2" s="2"/>
      <c r="B2" s="2"/>
      <c r="C2" s="2"/>
      <c r="D2" s="2"/>
      <c r="E2" s="2"/>
      <c r="F2" s="3" t="str">
        <f>'1. melléklet'!E2</f>
        <v>a  5/2023. (V.31.) önkormányzati rendelethez</v>
      </c>
    </row>
    <row r="3" spans="1:6" ht="8.2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355" t="s">
        <v>711</v>
      </c>
      <c r="B4" s="363"/>
      <c r="C4" s="363"/>
      <c r="D4" s="363"/>
      <c r="E4" s="363"/>
      <c r="F4"/>
    </row>
    <row r="5" spans="1:6" ht="6.75" customHeight="1" x14ac:dyDescent="0.25">
      <c r="A5" s="209"/>
      <c r="B5" s="70"/>
      <c r="C5" s="70"/>
      <c r="D5" s="70"/>
      <c r="E5" s="70"/>
      <c r="F5" s="70"/>
    </row>
    <row r="6" spans="1:6" ht="15" customHeight="1" x14ac:dyDescent="0.25">
      <c r="A6" s="294"/>
      <c r="B6" s="294" t="s">
        <v>249</v>
      </c>
      <c r="C6" s="294" t="s">
        <v>250</v>
      </c>
      <c r="D6" s="294" t="s">
        <v>251</v>
      </c>
      <c r="E6" s="294" t="s">
        <v>252</v>
      </c>
      <c r="F6" s="294" t="s">
        <v>253</v>
      </c>
    </row>
    <row r="7" spans="1:6" ht="60" x14ac:dyDescent="0.25">
      <c r="A7" s="62">
        <v>1</v>
      </c>
      <c r="B7" s="62" t="s">
        <v>100</v>
      </c>
      <c r="C7" s="62" t="s">
        <v>844</v>
      </c>
      <c r="D7" s="62" t="s">
        <v>845</v>
      </c>
      <c r="E7" s="62" t="s">
        <v>812</v>
      </c>
      <c r="F7" s="62" t="s">
        <v>846</v>
      </c>
    </row>
    <row r="8" spans="1:6" s="23" customFormat="1" ht="24" x14ac:dyDescent="0.25">
      <c r="A8" s="87" t="s">
        <v>383</v>
      </c>
      <c r="B8" s="79" t="s">
        <v>279</v>
      </c>
      <c r="C8" s="328"/>
      <c r="D8" s="8">
        <v>3585000</v>
      </c>
      <c r="E8" s="8">
        <v>3585000</v>
      </c>
      <c r="F8" s="8">
        <f>D8-E8</f>
        <v>0</v>
      </c>
    </row>
    <row r="9" spans="1:6" ht="24" x14ac:dyDescent="0.25">
      <c r="A9" s="62">
        <v>3</v>
      </c>
      <c r="B9" s="79" t="s">
        <v>124</v>
      </c>
      <c r="C9" s="328"/>
      <c r="D9" s="8">
        <v>2270000</v>
      </c>
      <c r="E9" s="8">
        <v>2270000</v>
      </c>
      <c r="F9" s="8">
        <f t="shared" ref="F9:F15" si="0">D9-E9</f>
        <v>0</v>
      </c>
    </row>
    <row r="10" spans="1:6" ht="15" customHeight="1" x14ac:dyDescent="0.25">
      <c r="A10" s="87" t="s">
        <v>384</v>
      </c>
      <c r="B10" s="79" t="s">
        <v>42</v>
      </c>
      <c r="C10" s="328"/>
      <c r="D10" s="8">
        <v>9876800</v>
      </c>
      <c r="E10" s="8">
        <v>8689600</v>
      </c>
      <c r="F10" s="8">
        <f t="shared" si="0"/>
        <v>1187200</v>
      </c>
    </row>
    <row r="11" spans="1:6" ht="24" x14ac:dyDescent="0.25">
      <c r="A11" s="62">
        <v>5</v>
      </c>
      <c r="B11" s="79" t="s">
        <v>349</v>
      </c>
      <c r="C11" s="328"/>
      <c r="D11" s="8">
        <v>691515</v>
      </c>
      <c r="E11" s="8">
        <v>691515</v>
      </c>
      <c r="F11" s="8">
        <f t="shared" si="0"/>
        <v>0</v>
      </c>
    </row>
    <row r="12" spans="1:6" ht="23.4" x14ac:dyDescent="0.25">
      <c r="A12" s="317" t="s">
        <v>386</v>
      </c>
      <c r="B12" s="316" t="s">
        <v>818</v>
      </c>
      <c r="C12" s="329"/>
      <c r="D12" s="318">
        <f>SUM(D8:D11)</f>
        <v>16423315</v>
      </c>
      <c r="E12" s="318">
        <f t="shared" ref="E12" si="1">SUM(E8:E11)</f>
        <v>15236115</v>
      </c>
      <c r="F12" s="75">
        <f t="shared" si="0"/>
        <v>1187200</v>
      </c>
    </row>
    <row r="13" spans="1:6" ht="15" customHeight="1" x14ac:dyDescent="0.25">
      <c r="A13" s="62">
        <v>7</v>
      </c>
      <c r="B13" s="79" t="s">
        <v>816</v>
      </c>
      <c r="C13" s="328"/>
      <c r="D13" s="8">
        <v>3247076</v>
      </c>
      <c r="E13" s="8">
        <v>3112760</v>
      </c>
      <c r="F13" s="8">
        <f t="shared" si="0"/>
        <v>134316</v>
      </c>
    </row>
    <row r="14" spans="1:6" ht="24" x14ac:dyDescent="0.25">
      <c r="A14" s="62">
        <v>8</v>
      </c>
      <c r="B14" s="79" t="s">
        <v>817</v>
      </c>
      <c r="C14" s="328"/>
      <c r="D14" s="8">
        <v>3915653</v>
      </c>
      <c r="E14" s="8">
        <v>3915653</v>
      </c>
      <c r="F14" s="8">
        <f t="shared" si="0"/>
        <v>0</v>
      </c>
    </row>
    <row r="15" spans="1:6" ht="23.4" x14ac:dyDescent="0.25">
      <c r="A15" s="319" t="s">
        <v>389</v>
      </c>
      <c r="B15" s="321" t="s">
        <v>819</v>
      </c>
      <c r="C15" s="327"/>
      <c r="D15" s="320">
        <f>SUM(D12:D14)</f>
        <v>23586044</v>
      </c>
      <c r="E15" s="320">
        <f t="shared" ref="E15" si="2">SUM(E12:E14)</f>
        <v>22264528</v>
      </c>
      <c r="F15" s="75">
        <f t="shared" si="0"/>
        <v>1321516</v>
      </c>
    </row>
    <row r="16" spans="1:6" ht="24" x14ac:dyDescent="0.25">
      <c r="A16" s="322" t="s">
        <v>59</v>
      </c>
      <c r="B16" s="79" t="s">
        <v>821</v>
      </c>
      <c r="C16" s="8">
        <v>195000</v>
      </c>
      <c r="D16" s="326"/>
      <c r="E16" s="8">
        <v>195000</v>
      </c>
      <c r="F16" s="8">
        <f>C16-E16</f>
        <v>0</v>
      </c>
    </row>
    <row r="17" spans="1:6" x14ac:dyDescent="0.25">
      <c r="A17" s="322" t="s">
        <v>102</v>
      </c>
      <c r="B17" s="79" t="s">
        <v>822</v>
      </c>
      <c r="C17" s="8">
        <v>17220811</v>
      </c>
      <c r="D17" s="326"/>
      <c r="E17" s="8">
        <v>17220811</v>
      </c>
      <c r="F17" s="8">
        <f t="shared" ref="F17:F18" si="3">C17-E17</f>
        <v>0</v>
      </c>
    </row>
    <row r="18" spans="1:6" x14ac:dyDescent="0.25">
      <c r="A18" s="322" t="s">
        <v>60</v>
      </c>
      <c r="B18" s="79" t="s">
        <v>823</v>
      </c>
      <c r="C18" s="8">
        <v>14667205</v>
      </c>
      <c r="D18" s="326"/>
      <c r="E18" s="8">
        <v>14667205</v>
      </c>
      <c r="F18" s="8">
        <f t="shared" si="3"/>
        <v>0</v>
      </c>
    </row>
  </sheetData>
  <mergeCells count="1">
    <mergeCell ref="A4:E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H19"/>
  <sheetViews>
    <sheetView zoomScaleNormal="100" workbookViewId="0"/>
  </sheetViews>
  <sheetFormatPr defaultRowHeight="12.6" x14ac:dyDescent="0.25"/>
  <cols>
    <col min="1" max="1" width="4.6640625" customWidth="1"/>
    <col min="2" max="2" width="45.6640625" style="4" customWidth="1"/>
    <col min="3" max="8" width="10.6640625" style="4" customWidth="1"/>
  </cols>
  <sheetData>
    <row r="1" spans="1:8" ht="15" customHeight="1" x14ac:dyDescent="0.25">
      <c r="F1" s="2"/>
      <c r="G1" s="2"/>
      <c r="H1" s="3" t="s">
        <v>731</v>
      </c>
    </row>
    <row r="2" spans="1:8" ht="15" customHeight="1" x14ac:dyDescent="0.25">
      <c r="F2" s="2"/>
      <c r="G2" s="2"/>
      <c r="H2" s="3" t="str">
        <f>'4. melléklet'!F2</f>
        <v>a  5/2023. (V.31.) önkormányzati rendelethez</v>
      </c>
    </row>
    <row r="3" spans="1:8" ht="15" customHeight="1" x14ac:dyDescent="0.25">
      <c r="F3" s="2"/>
      <c r="G3" s="2"/>
      <c r="H3" s="2"/>
    </row>
    <row r="4" spans="1:8" ht="15" customHeight="1" x14ac:dyDescent="0.25">
      <c r="A4" s="355" t="s">
        <v>813</v>
      </c>
      <c r="B4" s="355"/>
      <c r="C4" s="355"/>
      <c r="D4" s="355"/>
      <c r="E4" s="355"/>
      <c r="F4" s="355"/>
      <c r="G4" s="355"/>
      <c r="H4" s="355"/>
    </row>
    <row r="5" spans="1:8" ht="6.6" customHeight="1" x14ac:dyDescent="0.25">
      <c r="A5" s="209"/>
      <c r="B5" s="209"/>
      <c r="C5" s="209"/>
      <c r="D5" s="209"/>
      <c r="E5" s="209"/>
      <c r="F5" s="209"/>
      <c r="G5" s="209"/>
      <c r="H5" s="209"/>
    </row>
    <row r="6" spans="1:8" ht="15" customHeight="1" x14ac:dyDescent="0.25">
      <c r="A6" s="109"/>
      <c r="B6" s="228" t="s">
        <v>249</v>
      </c>
      <c r="C6" s="228" t="s">
        <v>250</v>
      </c>
      <c r="D6" s="228" t="s">
        <v>251</v>
      </c>
      <c r="E6" s="228" t="s">
        <v>252</v>
      </c>
      <c r="F6" s="228" t="s">
        <v>253</v>
      </c>
      <c r="G6" s="228" t="s">
        <v>254</v>
      </c>
      <c r="H6" s="228" t="s">
        <v>255</v>
      </c>
    </row>
    <row r="7" spans="1:8" ht="48" x14ac:dyDescent="0.25">
      <c r="A7" s="80">
        <v>1</v>
      </c>
      <c r="B7" s="216" t="s">
        <v>100</v>
      </c>
      <c r="C7" s="216" t="s">
        <v>23</v>
      </c>
      <c r="D7" s="216" t="s">
        <v>24</v>
      </c>
      <c r="E7" s="216" t="s">
        <v>25</v>
      </c>
      <c r="F7" s="216" t="s">
        <v>324</v>
      </c>
      <c r="G7" s="216" t="s">
        <v>26</v>
      </c>
      <c r="H7" s="216" t="s">
        <v>27</v>
      </c>
    </row>
    <row r="8" spans="1:8" s="1" customFormat="1" ht="15" customHeight="1" x14ac:dyDescent="0.25">
      <c r="A8" s="80">
        <v>2</v>
      </c>
      <c r="B8" s="79" t="s">
        <v>313</v>
      </c>
      <c r="C8" s="8">
        <v>51392</v>
      </c>
      <c r="D8" s="8">
        <v>0</v>
      </c>
      <c r="E8" s="8">
        <v>0</v>
      </c>
      <c r="F8" s="8">
        <v>0</v>
      </c>
      <c r="G8" s="8">
        <v>76803</v>
      </c>
      <c r="H8" s="8">
        <v>0</v>
      </c>
    </row>
    <row r="9" spans="1:8" s="1" customFormat="1" ht="15" customHeight="1" x14ac:dyDescent="0.25">
      <c r="A9" s="80">
        <v>3</v>
      </c>
      <c r="B9" s="79" t="s">
        <v>28</v>
      </c>
      <c r="C9" s="8">
        <v>26710000</v>
      </c>
      <c r="D9" s="8">
        <v>0</v>
      </c>
      <c r="E9" s="8">
        <v>0</v>
      </c>
      <c r="F9" s="8">
        <v>0</v>
      </c>
      <c r="G9" s="8">
        <v>26710000</v>
      </c>
      <c r="H9" s="8">
        <v>0</v>
      </c>
    </row>
    <row r="10" spans="1:8" s="1" customFormat="1" ht="15" customHeight="1" x14ac:dyDescent="0.25">
      <c r="A10" s="80">
        <v>4</v>
      </c>
      <c r="B10" s="79" t="s">
        <v>29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s="1" customFormat="1" ht="15" customHeight="1" x14ac:dyDescent="0.25">
      <c r="A11" s="80">
        <v>5</v>
      </c>
      <c r="B11" s="79" t="s">
        <v>30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s="1" customFormat="1" ht="15" customHeight="1" x14ac:dyDescent="0.25">
      <c r="A12" s="80">
        <v>6</v>
      </c>
      <c r="B12" s="79" t="s">
        <v>314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s="1" customFormat="1" ht="15" customHeight="1" x14ac:dyDescent="0.25">
      <c r="A13" s="80">
        <v>7</v>
      </c>
      <c r="B13" s="79" t="s">
        <v>149</v>
      </c>
      <c r="C13" s="8">
        <v>244189072</v>
      </c>
      <c r="D13" s="8">
        <v>0</v>
      </c>
      <c r="E13" s="8">
        <v>0</v>
      </c>
      <c r="F13" s="8">
        <v>0</v>
      </c>
      <c r="G13" s="8">
        <v>338731113</v>
      </c>
      <c r="H13" s="8">
        <v>0</v>
      </c>
    </row>
    <row r="14" spans="1:8" s="1" customFormat="1" ht="15" customHeight="1" x14ac:dyDescent="0.25">
      <c r="A14" s="80">
        <v>8</v>
      </c>
      <c r="B14" s="79" t="s">
        <v>315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s="1" customFormat="1" ht="15" customHeight="1" x14ac:dyDescent="0.25">
      <c r="A15" s="80">
        <v>9</v>
      </c>
      <c r="B15" s="79" t="s">
        <v>316</v>
      </c>
      <c r="C15" s="8">
        <v>44949962</v>
      </c>
      <c r="D15" s="8">
        <v>16554728</v>
      </c>
      <c r="E15" s="8">
        <v>-405094</v>
      </c>
      <c r="F15" s="8">
        <v>0</v>
      </c>
      <c r="G15" s="8">
        <v>49474134</v>
      </c>
      <c r="H15" s="8">
        <v>16149634</v>
      </c>
    </row>
    <row r="16" spans="1:8" s="1" customFormat="1" ht="15" customHeight="1" x14ac:dyDescent="0.25">
      <c r="A16" s="80">
        <v>10</v>
      </c>
      <c r="B16" s="79" t="s">
        <v>150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s="1" customFormat="1" ht="15" customHeight="1" x14ac:dyDescent="0.25">
      <c r="A17" s="80">
        <v>11</v>
      </c>
      <c r="B17" s="79" t="s">
        <v>31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1:8" s="1" customFormat="1" ht="18" customHeight="1" x14ac:dyDescent="0.25">
      <c r="A18" s="80">
        <v>12</v>
      </c>
      <c r="B18" s="9" t="s">
        <v>48</v>
      </c>
      <c r="C18" s="10">
        <f t="shared" ref="C18:H18" si="0">SUM(C8:C17)</f>
        <v>315900426</v>
      </c>
      <c r="D18" s="10">
        <f t="shared" si="0"/>
        <v>16554728</v>
      </c>
      <c r="E18" s="10">
        <f t="shared" si="0"/>
        <v>-405094</v>
      </c>
      <c r="F18" s="10">
        <f t="shared" si="0"/>
        <v>0</v>
      </c>
      <c r="G18" s="10">
        <f t="shared" si="0"/>
        <v>414992050</v>
      </c>
      <c r="H18" s="10">
        <f t="shared" si="0"/>
        <v>16149634</v>
      </c>
    </row>
    <row r="19" spans="1:8" ht="15" x14ac:dyDescent="0.25">
      <c r="C19" s="25"/>
      <c r="D19" s="25"/>
      <c r="E19" s="25"/>
      <c r="F19" s="25"/>
      <c r="G19" s="25"/>
      <c r="H19" s="25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1" style="30" customWidth="1"/>
    <col min="3" max="11" width="9.5546875" style="30" customWidth="1"/>
    <col min="12" max="14" width="7.33203125" style="30" customWidth="1"/>
    <col min="15" max="15" width="7.6640625" style="30" customWidth="1"/>
    <col min="16" max="16384" width="8.88671875" style="30"/>
  </cols>
  <sheetData>
    <row r="1" spans="1:15" s="28" customFormat="1" ht="12" x14ac:dyDescent="0.25">
      <c r="O1" s="50" t="s">
        <v>269</v>
      </c>
    </row>
    <row r="2" spans="1:15" s="28" customFormat="1" ht="12" x14ac:dyDescent="0.25">
      <c r="A2" s="31"/>
      <c r="B2" s="31"/>
      <c r="C2" s="31"/>
      <c r="D2" s="31"/>
      <c r="E2" s="31"/>
      <c r="F2" s="31"/>
      <c r="G2" s="31"/>
      <c r="H2" s="31"/>
      <c r="O2" s="45" t="str">
        <f>'1. melléklet'!E2</f>
        <v>a  5/2023. (V.31.) önkormányzati rendelethez</v>
      </c>
    </row>
    <row r="3" spans="1:15" s="28" customFormat="1" ht="6.75" customHeight="1" x14ac:dyDescent="0.25">
      <c r="A3" s="29"/>
    </row>
    <row r="4" spans="1:15" s="28" customFormat="1" ht="12" x14ac:dyDescent="0.25">
      <c r="A4" s="337" t="s">
        <v>824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s="28" customFormat="1" ht="6.75" customHeight="1" x14ac:dyDescent="0.2">
      <c r="M5" s="107"/>
      <c r="N5" s="107"/>
      <c r="O5" s="107"/>
    </row>
    <row r="6" spans="1:15" s="28" customFormat="1" ht="12" x14ac:dyDescent="0.25">
      <c r="A6" s="228"/>
      <c r="B6" s="228" t="s">
        <v>249</v>
      </c>
      <c r="C6" s="228" t="s">
        <v>250</v>
      </c>
      <c r="D6" s="228" t="s">
        <v>251</v>
      </c>
      <c r="E6" s="228" t="s">
        <v>252</v>
      </c>
      <c r="F6" s="228" t="s">
        <v>253</v>
      </c>
      <c r="G6" s="228" t="s">
        <v>254</v>
      </c>
      <c r="H6" s="228" t="s">
        <v>255</v>
      </c>
      <c r="I6" s="228" t="s">
        <v>256</v>
      </c>
      <c r="J6" s="228" t="s">
        <v>257</v>
      </c>
      <c r="K6" s="228" t="s">
        <v>258</v>
      </c>
      <c r="L6" s="228" t="s">
        <v>649</v>
      </c>
      <c r="M6" s="229" t="s">
        <v>260</v>
      </c>
      <c r="N6" s="229" t="s">
        <v>628</v>
      </c>
      <c r="O6" s="229" t="s">
        <v>629</v>
      </c>
    </row>
    <row r="7" spans="1:15" s="28" customFormat="1" ht="30.6" x14ac:dyDescent="0.25">
      <c r="A7" s="228">
        <v>1</v>
      </c>
      <c r="B7" s="228" t="s">
        <v>650</v>
      </c>
      <c r="C7" s="233" t="s">
        <v>32</v>
      </c>
      <c r="D7" s="233" t="s">
        <v>509</v>
      </c>
      <c r="E7" s="233" t="s">
        <v>33</v>
      </c>
      <c r="F7" s="233" t="s">
        <v>34</v>
      </c>
      <c r="G7" s="233" t="s">
        <v>535</v>
      </c>
      <c r="H7" s="233" t="s">
        <v>666</v>
      </c>
      <c r="I7" s="233" t="s">
        <v>166</v>
      </c>
      <c r="J7" s="233" t="s">
        <v>375</v>
      </c>
      <c r="K7" s="233" t="s">
        <v>88</v>
      </c>
      <c r="L7" s="228" t="s">
        <v>651</v>
      </c>
      <c r="M7" s="228" t="s">
        <v>652</v>
      </c>
      <c r="N7" s="228" t="s">
        <v>653</v>
      </c>
      <c r="O7" s="228" t="s">
        <v>667</v>
      </c>
    </row>
    <row r="8" spans="1:15" s="28" customFormat="1" ht="30.6" x14ac:dyDescent="0.25">
      <c r="A8" s="228">
        <v>2</v>
      </c>
      <c r="B8" s="230" t="s">
        <v>654</v>
      </c>
      <c r="C8" s="234">
        <v>13473221</v>
      </c>
      <c r="D8" s="234">
        <v>1750768</v>
      </c>
      <c r="E8" s="234">
        <v>38601170</v>
      </c>
      <c r="F8" s="235">
        <v>0</v>
      </c>
      <c r="G8" s="236">
        <v>0</v>
      </c>
      <c r="H8" s="235">
        <v>613778</v>
      </c>
      <c r="I8" s="235">
        <v>0</v>
      </c>
      <c r="J8" s="235">
        <v>0</v>
      </c>
      <c r="K8" s="235">
        <v>0</v>
      </c>
      <c r="L8" s="229" t="s">
        <v>630</v>
      </c>
      <c r="M8" s="229"/>
      <c r="N8" s="229"/>
      <c r="O8" s="229">
        <v>1</v>
      </c>
    </row>
    <row r="9" spans="1:15" s="28" customFormat="1" ht="13.2" customHeight="1" x14ac:dyDescent="0.25">
      <c r="A9" s="228">
        <v>3</v>
      </c>
      <c r="B9" s="230" t="s">
        <v>655</v>
      </c>
      <c r="C9" s="237">
        <v>1374285</v>
      </c>
      <c r="D9" s="235">
        <v>194336</v>
      </c>
      <c r="E9" s="235">
        <v>73254</v>
      </c>
      <c r="F9" s="235">
        <v>0</v>
      </c>
      <c r="G9" s="237">
        <v>0</v>
      </c>
      <c r="H9" s="235">
        <v>0</v>
      </c>
      <c r="I9" s="235">
        <v>0</v>
      </c>
      <c r="J9" s="235">
        <v>0</v>
      </c>
      <c r="K9" s="235">
        <v>0</v>
      </c>
      <c r="L9" s="229" t="s">
        <v>630</v>
      </c>
      <c r="M9" s="229"/>
      <c r="N9" s="229"/>
      <c r="O9" s="229">
        <v>0</v>
      </c>
    </row>
    <row r="10" spans="1:15" s="28" customFormat="1" ht="20.399999999999999" x14ac:dyDescent="0.25">
      <c r="A10" s="228">
        <v>4</v>
      </c>
      <c r="B10" s="230" t="s">
        <v>656</v>
      </c>
      <c r="C10" s="237">
        <v>0</v>
      </c>
      <c r="D10" s="235">
        <v>0</v>
      </c>
      <c r="E10" s="235">
        <v>7458987</v>
      </c>
      <c r="F10" s="235">
        <v>0</v>
      </c>
      <c r="G10" s="237">
        <v>0</v>
      </c>
      <c r="H10" s="235">
        <v>2517520</v>
      </c>
      <c r="I10" s="235">
        <v>0</v>
      </c>
      <c r="J10" s="235">
        <v>0</v>
      </c>
      <c r="K10" s="235">
        <v>0</v>
      </c>
      <c r="L10" s="229" t="s">
        <v>630</v>
      </c>
      <c r="M10" s="229"/>
      <c r="N10" s="229"/>
      <c r="O10" s="229">
        <v>0</v>
      </c>
    </row>
    <row r="11" spans="1:15" s="28" customFormat="1" ht="20.399999999999999" x14ac:dyDescent="0.25">
      <c r="A11" s="228">
        <v>5</v>
      </c>
      <c r="B11" s="230" t="s">
        <v>657</v>
      </c>
      <c r="C11" s="237">
        <v>762250</v>
      </c>
      <c r="D11" s="235">
        <v>134221</v>
      </c>
      <c r="E11" s="235">
        <v>19333279</v>
      </c>
      <c r="F11" s="235">
        <v>0</v>
      </c>
      <c r="G11" s="237">
        <v>0</v>
      </c>
      <c r="H11" s="235">
        <v>628030</v>
      </c>
      <c r="I11" s="235">
        <v>0</v>
      </c>
      <c r="J11" s="235">
        <v>0</v>
      </c>
      <c r="K11" s="235">
        <v>0</v>
      </c>
      <c r="L11" s="229" t="s">
        <v>630</v>
      </c>
      <c r="M11" s="229"/>
      <c r="N11" s="229"/>
      <c r="O11" s="229">
        <v>0</v>
      </c>
    </row>
    <row r="12" spans="1:15" s="28" customFormat="1" ht="20.399999999999999" x14ac:dyDescent="0.25">
      <c r="A12" s="228">
        <v>6</v>
      </c>
      <c r="B12" s="230" t="s">
        <v>658</v>
      </c>
      <c r="C12" s="237">
        <v>0</v>
      </c>
      <c r="D12" s="235">
        <v>0</v>
      </c>
      <c r="E12" s="235">
        <v>36814</v>
      </c>
      <c r="F12" s="235">
        <v>0</v>
      </c>
      <c r="G12" s="237">
        <v>2063470</v>
      </c>
      <c r="H12" s="235">
        <v>0</v>
      </c>
      <c r="I12" s="235">
        <v>0</v>
      </c>
      <c r="J12" s="235">
        <v>0</v>
      </c>
      <c r="K12" s="235">
        <v>3320682</v>
      </c>
      <c r="L12" s="229" t="s">
        <v>630</v>
      </c>
      <c r="M12" s="229"/>
      <c r="N12" s="229"/>
      <c r="O12" s="229">
        <v>0</v>
      </c>
    </row>
    <row r="13" spans="1:15" s="28" customFormat="1" ht="12" x14ac:dyDescent="0.25">
      <c r="A13" s="228">
        <v>7</v>
      </c>
      <c r="B13" s="230" t="s">
        <v>825</v>
      </c>
      <c r="C13" s="323">
        <v>0</v>
      </c>
      <c r="D13" s="235">
        <v>0</v>
      </c>
      <c r="E13" s="235">
        <v>0</v>
      </c>
      <c r="F13" s="235">
        <v>0</v>
      </c>
      <c r="G13" s="237">
        <v>187780</v>
      </c>
      <c r="H13" s="235">
        <v>0</v>
      </c>
      <c r="I13" s="235">
        <v>0</v>
      </c>
      <c r="J13" s="235">
        <v>0</v>
      </c>
      <c r="K13" s="235">
        <v>0</v>
      </c>
      <c r="L13" s="229" t="s">
        <v>630</v>
      </c>
      <c r="M13" s="229"/>
      <c r="N13" s="229"/>
      <c r="O13" s="229">
        <v>0</v>
      </c>
    </row>
    <row r="14" spans="1:15" s="28" customFormat="1" ht="12" x14ac:dyDescent="0.25">
      <c r="A14" s="228">
        <v>8</v>
      </c>
      <c r="B14" s="230" t="s">
        <v>151</v>
      </c>
      <c r="C14" s="238">
        <v>0</v>
      </c>
      <c r="D14" s="235">
        <v>0</v>
      </c>
      <c r="E14" s="235">
        <v>0</v>
      </c>
      <c r="F14" s="235">
        <v>0</v>
      </c>
      <c r="G14" s="237">
        <v>27768664</v>
      </c>
      <c r="H14" s="235">
        <v>0</v>
      </c>
      <c r="I14" s="235">
        <v>0</v>
      </c>
      <c r="J14" s="235">
        <v>0</v>
      </c>
      <c r="K14" s="235">
        <v>25543043</v>
      </c>
      <c r="L14" s="229" t="s">
        <v>630</v>
      </c>
      <c r="M14" s="229"/>
      <c r="N14" s="229"/>
      <c r="O14" s="229">
        <v>0</v>
      </c>
    </row>
    <row r="15" spans="1:15" s="28" customFormat="1" ht="13.2" customHeight="1" x14ac:dyDescent="0.25">
      <c r="A15" s="228">
        <v>9</v>
      </c>
      <c r="B15" s="230" t="s">
        <v>152</v>
      </c>
      <c r="C15" s="238">
        <v>0</v>
      </c>
      <c r="D15" s="235">
        <v>0</v>
      </c>
      <c r="E15" s="235">
        <v>107060</v>
      </c>
      <c r="F15" s="235">
        <v>0</v>
      </c>
      <c r="G15" s="237">
        <v>0</v>
      </c>
      <c r="H15" s="235">
        <v>0</v>
      </c>
      <c r="I15" s="235">
        <v>0</v>
      </c>
      <c r="J15" s="235">
        <v>0</v>
      </c>
      <c r="K15" s="235">
        <v>0</v>
      </c>
      <c r="L15" s="229" t="s">
        <v>630</v>
      </c>
      <c r="M15" s="229"/>
      <c r="N15" s="229"/>
      <c r="O15" s="229">
        <v>0</v>
      </c>
    </row>
    <row r="16" spans="1:15" s="28" customFormat="1" ht="12" x14ac:dyDescent="0.25">
      <c r="A16" s="228">
        <v>10</v>
      </c>
      <c r="B16" s="230" t="s">
        <v>350</v>
      </c>
      <c r="C16" s="238">
        <v>0</v>
      </c>
      <c r="D16" s="235">
        <v>0</v>
      </c>
      <c r="E16" s="235">
        <v>476250</v>
      </c>
      <c r="F16" s="235">
        <v>0</v>
      </c>
      <c r="G16" s="237">
        <v>0</v>
      </c>
      <c r="H16" s="235">
        <v>0</v>
      </c>
      <c r="I16" s="235">
        <v>0</v>
      </c>
      <c r="J16" s="235">
        <v>0</v>
      </c>
      <c r="K16" s="235">
        <v>0</v>
      </c>
      <c r="L16" s="229" t="s">
        <v>630</v>
      </c>
      <c r="M16" s="229"/>
      <c r="N16" s="229"/>
      <c r="O16" s="229">
        <v>0</v>
      </c>
    </row>
    <row r="17" spans="1:15" s="28" customFormat="1" ht="13.2" customHeight="1" x14ac:dyDescent="0.25">
      <c r="A17" s="228">
        <v>11</v>
      </c>
      <c r="B17" s="230" t="s">
        <v>351</v>
      </c>
      <c r="C17" s="238">
        <v>1017500</v>
      </c>
      <c r="D17" s="235">
        <v>119053</v>
      </c>
      <c r="E17" s="235">
        <v>6350320</v>
      </c>
      <c r="F17" s="235">
        <v>0</v>
      </c>
      <c r="G17" s="237">
        <v>0</v>
      </c>
      <c r="H17" s="235">
        <v>5749496</v>
      </c>
      <c r="I17" s="235">
        <v>0</v>
      </c>
      <c r="J17" s="235">
        <v>0</v>
      </c>
      <c r="K17" s="235">
        <v>0</v>
      </c>
      <c r="L17" s="229"/>
      <c r="M17" s="229" t="s">
        <v>630</v>
      </c>
      <c r="N17" s="229"/>
      <c r="O17" s="229">
        <v>0</v>
      </c>
    </row>
    <row r="18" spans="1:15" s="28" customFormat="1" ht="13.2" customHeight="1" x14ac:dyDescent="0.25">
      <c r="A18" s="228">
        <v>12</v>
      </c>
      <c r="B18" s="230" t="s">
        <v>826</v>
      </c>
      <c r="C18" s="237">
        <v>400000</v>
      </c>
      <c r="D18" s="235">
        <v>26000</v>
      </c>
      <c r="E18" s="235">
        <v>0</v>
      </c>
      <c r="F18" s="235">
        <v>0</v>
      </c>
      <c r="G18" s="237">
        <v>0</v>
      </c>
      <c r="H18" s="235">
        <v>0</v>
      </c>
      <c r="I18" s="235">
        <v>0</v>
      </c>
      <c r="J18" s="235">
        <v>0</v>
      </c>
      <c r="K18" s="235">
        <v>0</v>
      </c>
      <c r="L18" s="229"/>
      <c r="M18" s="229" t="s">
        <v>630</v>
      </c>
      <c r="N18" s="229"/>
      <c r="O18" s="229">
        <v>0</v>
      </c>
    </row>
    <row r="19" spans="1:15" s="28" customFormat="1" ht="20.399999999999999" x14ac:dyDescent="0.25">
      <c r="A19" s="228">
        <v>13</v>
      </c>
      <c r="B19" s="230" t="s">
        <v>153</v>
      </c>
      <c r="C19" s="238">
        <v>0</v>
      </c>
      <c r="D19" s="235">
        <v>0</v>
      </c>
      <c r="E19" s="235">
        <v>1667360</v>
      </c>
      <c r="F19" s="239">
        <v>0</v>
      </c>
      <c r="G19" s="237">
        <v>0</v>
      </c>
      <c r="H19" s="235">
        <v>2832989</v>
      </c>
      <c r="I19" s="235">
        <v>59048124</v>
      </c>
      <c r="J19" s="235">
        <v>0</v>
      </c>
      <c r="K19" s="235">
        <v>0</v>
      </c>
      <c r="L19" s="229" t="s">
        <v>630</v>
      </c>
      <c r="M19" s="229"/>
      <c r="N19" s="229"/>
      <c r="O19" s="229">
        <v>0</v>
      </c>
    </row>
    <row r="20" spans="1:15" s="28" customFormat="1" ht="20.399999999999999" x14ac:dyDescent="0.25">
      <c r="A20" s="228">
        <v>14</v>
      </c>
      <c r="B20" s="230" t="s">
        <v>376</v>
      </c>
      <c r="C20" s="238">
        <v>0</v>
      </c>
      <c r="D20" s="235">
        <v>0</v>
      </c>
      <c r="E20" s="235">
        <v>294560</v>
      </c>
      <c r="F20" s="235">
        <v>0</v>
      </c>
      <c r="G20" s="237">
        <v>0</v>
      </c>
      <c r="H20" s="235">
        <v>16299066</v>
      </c>
      <c r="I20" s="235">
        <v>21069300</v>
      </c>
      <c r="J20" s="235">
        <v>0</v>
      </c>
      <c r="K20" s="235">
        <v>0</v>
      </c>
      <c r="L20" s="229"/>
      <c r="M20" s="229" t="s">
        <v>630</v>
      </c>
      <c r="N20" s="229"/>
      <c r="O20" s="229">
        <v>0</v>
      </c>
    </row>
    <row r="21" spans="1:15" s="28" customFormat="1" ht="20.399999999999999" x14ac:dyDescent="0.25">
      <c r="A21" s="228">
        <v>15</v>
      </c>
      <c r="B21" s="230" t="s">
        <v>352</v>
      </c>
      <c r="C21" s="238">
        <v>0</v>
      </c>
      <c r="D21" s="235">
        <v>0</v>
      </c>
      <c r="E21" s="235">
        <v>1585258</v>
      </c>
      <c r="F21" s="239">
        <v>0</v>
      </c>
      <c r="G21" s="237">
        <v>0</v>
      </c>
      <c r="H21" s="235">
        <v>0</v>
      </c>
      <c r="I21" s="235">
        <v>0</v>
      </c>
      <c r="J21" s="235">
        <v>0</v>
      </c>
      <c r="K21" s="235">
        <v>0</v>
      </c>
      <c r="L21" s="229" t="s">
        <v>630</v>
      </c>
      <c r="M21" s="229"/>
      <c r="N21" s="229"/>
      <c r="O21" s="229">
        <v>0</v>
      </c>
    </row>
    <row r="22" spans="1:15" s="28" customFormat="1" ht="12" x14ac:dyDescent="0.25">
      <c r="A22" s="228">
        <v>16</v>
      </c>
      <c r="B22" s="230" t="s">
        <v>154</v>
      </c>
      <c r="C22" s="240">
        <v>0</v>
      </c>
      <c r="D22" s="241">
        <v>0</v>
      </c>
      <c r="E22" s="241">
        <v>0</v>
      </c>
      <c r="F22" s="235">
        <v>0</v>
      </c>
      <c r="G22" s="237">
        <v>9876800</v>
      </c>
      <c r="H22" s="235">
        <v>26480135</v>
      </c>
      <c r="I22" s="235">
        <v>0</v>
      </c>
      <c r="J22" s="235">
        <v>0</v>
      </c>
      <c r="K22" s="235">
        <v>0</v>
      </c>
      <c r="L22" s="229" t="s">
        <v>630</v>
      </c>
      <c r="M22" s="229"/>
      <c r="N22" s="229"/>
      <c r="O22" s="229">
        <v>0</v>
      </c>
    </row>
    <row r="23" spans="1:15" s="28" customFormat="1" ht="20.399999999999999" x14ac:dyDescent="0.25">
      <c r="A23" s="228">
        <v>17</v>
      </c>
      <c r="B23" s="230" t="s">
        <v>366</v>
      </c>
      <c r="C23" s="240">
        <v>162000</v>
      </c>
      <c r="D23" s="241">
        <v>18955</v>
      </c>
      <c r="E23" s="241">
        <v>82507</v>
      </c>
      <c r="F23" s="239">
        <v>0</v>
      </c>
      <c r="G23" s="237">
        <v>0</v>
      </c>
      <c r="H23" s="235">
        <v>39236350</v>
      </c>
      <c r="I23" s="235">
        <v>0</v>
      </c>
      <c r="J23" s="235">
        <v>0</v>
      </c>
      <c r="K23" s="235">
        <v>0</v>
      </c>
      <c r="L23" s="229"/>
      <c r="M23" s="229" t="s">
        <v>630</v>
      </c>
      <c r="N23" s="229"/>
      <c r="O23" s="229">
        <v>0</v>
      </c>
    </row>
    <row r="24" spans="1:15" s="28" customFormat="1" ht="13.2" customHeight="1" x14ac:dyDescent="0.25">
      <c r="A24" s="228">
        <v>18</v>
      </c>
      <c r="B24" s="230" t="s">
        <v>155</v>
      </c>
      <c r="C24" s="238">
        <v>0</v>
      </c>
      <c r="D24" s="235">
        <v>0</v>
      </c>
      <c r="E24" s="235">
        <v>7007244</v>
      </c>
      <c r="F24" s="235">
        <v>0</v>
      </c>
      <c r="G24" s="237">
        <v>0</v>
      </c>
      <c r="H24" s="235">
        <v>0</v>
      </c>
      <c r="I24" s="235">
        <v>0</v>
      </c>
      <c r="J24" s="235">
        <v>0</v>
      </c>
      <c r="K24" s="235">
        <v>0</v>
      </c>
      <c r="L24" s="229" t="s">
        <v>630</v>
      </c>
      <c r="M24" s="229"/>
      <c r="N24" s="229"/>
      <c r="O24" s="229">
        <v>0</v>
      </c>
    </row>
    <row r="25" spans="1:15" s="28" customFormat="1" ht="13.2" customHeight="1" x14ac:dyDescent="0.25">
      <c r="A25" s="228">
        <v>19</v>
      </c>
      <c r="B25" s="230" t="s">
        <v>364</v>
      </c>
      <c r="C25" s="238">
        <v>27003470</v>
      </c>
      <c r="D25" s="235">
        <v>3347114</v>
      </c>
      <c r="E25" s="235">
        <v>6438651</v>
      </c>
      <c r="F25" s="239">
        <v>0</v>
      </c>
      <c r="G25" s="237">
        <v>0</v>
      </c>
      <c r="H25" s="235">
        <v>2266509</v>
      </c>
      <c r="I25" s="235">
        <v>0</v>
      </c>
      <c r="J25" s="235">
        <v>0</v>
      </c>
      <c r="K25" s="235">
        <v>0</v>
      </c>
      <c r="L25" s="229" t="s">
        <v>630</v>
      </c>
      <c r="M25" s="229"/>
      <c r="N25" s="229"/>
      <c r="O25" s="229">
        <v>8</v>
      </c>
    </row>
    <row r="26" spans="1:15" s="28" customFormat="1" ht="13.2" customHeight="1" x14ac:dyDescent="0.25">
      <c r="A26" s="228">
        <v>20</v>
      </c>
      <c r="B26" s="230" t="s">
        <v>659</v>
      </c>
      <c r="C26" s="242">
        <v>1328910</v>
      </c>
      <c r="D26" s="235">
        <v>187530</v>
      </c>
      <c r="E26" s="235">
        <v>5806372</v>
      </c>
      <c r="F26" s="235">
        <v>0</v>
      </c>
      <c r="G26" s="237">
        <v>0</v>
      </c>
      <c r="H26" s="235">
        <v>0</v>
      </c>
      <c r="I26" s="235">
        <v>0</v>
      </c>
      <c r="J26" s="235">
        <v>0</v>
      </c>
      <c r="K26" s="235">
        <v>0</v>
      </c>
      <c r="L26" s="229" t="s">
        <v>630</v>
      </c>
      <c r="M26" s="229"/>
      <c r="N26" s="229"/>
      <c r="O26" s="229">
        <v>0</v>
      </c>
    </row>
    <row r="27" spans="1:15" s="28" customFormat="1" ht="13.2" customHeight="1" x14ac:dyDescent="0.25">
      <c r="A27" s="228">
        <v>21</v>
      </c>
      <c r="B27" s="230" t="s">
        <v>156</v>
      </c>
      <c r="C27" s="235">
        <v>0</v>
      </c>
      <c r="D27" s="235">
        <v>0</v>
      </c>
      <c r="E27" s="235">
        <v>827338</v>
      </c>
      <c r="F27" s="239">
        <v>0</v>
      </c>
      <c r="G27" s="237">
        <v>0</v>
      </c>
      <c r="H27" s="235">
        <v>0</v>
      </c>
      <c r="I27" s="235">
        <v>0</v>
      </c>
      <c r="J27" s="235">
        <v>0</v>
      </c>
      <c r="K27" s="235">
        <v>0</v>
      </c>
      <c r="L27" s="229" t="s">
        <v>630</v>
      </c>
      <c r="M27" s="229"/>
      <c r="N27" s="229"/>
      <c r="O27" s="229">
        <v>0</v>
      </c>
    </row>
    <row r="28" spans="1:15" s="28" customFormat="1" ht="13.2" customHeight="1" x14ac:dyDescent="0.25">
      <c r="A28" s="228">
        <v>22</v>
      </c>
      <c r="B28" s="230" t="s">
        <v>157</v>
      </c>
      <c r="C28" s="243">
        <v>0</v>
      </c>
      <c r="D28" s="235">
        <v>0</v>
      </c>
      <c r="E28" s="235">
        <v>1199198</v>
      </c>
      <c r="F28" s="235">
        <v>0</v>
      </c>
      <c r="G28" s="244">
        <v>0</v>
      </c>
      <c r="H28" s="235">
        <v>0</v>
      </c>
      <c r="I28" s="235">
        <v>0</v>
      </c>
      <c r="J28" s="235">
        <v>0</v>
      </c>
      <c r="K28" s="235">
        <v>0</v>
      </c>
      <c r="L28" s="229" t="s">
        <v>630</v>
      </c>
      <c r="M28" s="229"/>
      <c r="N28" s="229"/>
      <c r="O28" s="229">
        <v>0</v>
      </c>
    </row>
    <row r="29" spans="1:15" s="28" customFormat="1" ht="13.2" customHeight="1" x14ac:dyDescent="0.25">
      <c r="A29" s="228">
        <v>23</v>
      </c>
      <c r="B29" s="230" t="s">
        <v>158</v>
      </c>
      <c r="C29" s="238">
        <v>0</v>
      </c>
      <c r="D29" s="235">
        <v>0</v>
      </c>
      <c r="E29" s="235">
        <v>3194230</v>
      </c>
      <c r="F29" s="239">
        <v>0</v>
      </c>
      <c r="G29" s="237">
        <v>0</v>
      </c>
      <c r="H29" s="235">
        <v>0</v>
      </c>
      <c r="I29" s="235">
        <v>0</v>
      </c>
      <c r="J29" s="235">
        <v>0</v>
      </c>
      <c r="K29" s="235">
        <v>0</v>
      </c>
      <c r="L29" s="229" t="s">
        <v>630</v>
      </c>
      <c r="M29" s="229"/>
      <c r="N29" s="229"/>
      <c r="O29" s="229">
        <v>0</v>
      </c>
    </row>
    <row r="30" spans="1:15" s="28" customFormat="1" ht="13.2" customHeight="1" x14ac:dyDescent="0.25">
      <c r="A30" s="228">
        <v>24</v>
      </c>
      <c r="B30" s="324" t="s">
        <v>827</v>
      </c>
      <c r="C30" s="238">
        <v>339613</v>
      </c>
      <c r="D30" s="235">
        <v>37642</v>
      </c>
      <c r="E30" s="235">
        <v>225000</v>
      </c>
      <c r="F30" s="235">
        <v>0</v>
      </c>
      <c r="G30" s="237">
        <v>0</v>
      </c>
      <c r="H30" s="235">
        <v>0</v>
      </c>
      <c r="I30" s="235">
        <v>0</v>
      </c>
      <c r="J30" s="235">
        <v>0</v>
      </c>
      <c r="K30" s="235">
        <v>0</v>
      </c>
      <c r="L30" s="229" t="s">
        <v>630</v>
      </c>
      <c r="M30" s="229"/>
      <c r="N30" s="229"/>
      <c r="O30" s="229">
        <v>0</v>
      </c>
    </row>
    <row r="31" spans="1:15" s="28" customFormat="1" ht="20.399999999999999" x14ac:dyDescent="0.25">
      <c r="A31" s="228">
        <v>25</v>
      </c>
      <c r="B31" s="230" t="s">
        <v>159</v>
      </c>
      <c r="C31" s="245">
        <v>8705716</v>
      </c>
      <c r="D31" s="235">
        <v>1005275</v>
      </c>
      <c r="E31" s="235">
        <v>61937914</v>
      </c>
      <c r="F31" s="239">
        <v>0</v>
      </c>
      <c r="G31" s="246">
        <v>130000</v>
      </c>
      <c r="H31" s="235">
        <v>3876528</v>
      </c>
      <c r="I31" s="235">
        <v>0</v>
      </c>
      <c r="J31" s="235">
        <v>0</v>
      </c>
      <c r="K31" s="235">
        <v>0</v>
      </c>
      <c r="L31" s="229"/>
      <c r="M31" s="229" t="s">
        <v>630</v>
      </c>
      <c r="N31" s="229"/>
      <c r="O31" s="229">
        <v>3</v>
      </c>
    </row>
    <row r="32" spans="1:15" s="28" customFormat="1" ht="13.2" customHeight="1" x14ac:dyDescent="0.25">
      <c r="A32" s="228">
        <v>26</v>
      </c>
      <c r="B32" s="230" t="s">
        <v>160</v>
      </c>
      <c r="C32" s="245">
        <v>474800</v>
      </c>
      <c r="D32" s="235">
        <v>56335</v>
      </c>
      <c r="E32" s="235">
        <v>244163</v>
      </c>
      <c r="F32" s="235">
        <v>0</v>
      </c>
      <c r="G32" s="246">
        <v>0</v>
      </c>
      <c r="H32" s="235">
        <v>167784</v>
      </c>
      <c r="I32" s="235">
        <v>0</v>
      </c>
      <c r="J32" s="235">
        <v>0</v>
      </c>
      <c r="K32" s="235">
        <v>0</v>
      </c>
      <c r="L32" s="229" t="s">
        <v>630</v>
      </c>
      <c r="M32" s="229"/>
      <c r="N32" s="229"/>
      <c r="O32" s="229">
        <v>0</v>
      </c>
    </row>
    <row r="33" spans="1:16" s="28" customFormat="1" ht="20.399999999999999" x14ac:dyDescent="0.25">
      <c r="A33" s="228">
        <v>27</v>
      </c>
      <c r="B33" s="230" t="s">
        <v>828</v>
      </c>
      <c r="C33" s="239">
        <v>65000</v>
      </c>
      <c r="D33" s="235">
        <v>7605</v>
      </c>
      <c r="E33" s="235">
        <v>866416</v>
      </c>
      <c r="F33" s="235">
        <v>0</v>
      </c>
      <c r="G33" s="247">
        <v>0</v>
      </c>
      <c r="H33" s="235">
        <v>71800</v>
      </c>
      <c r="I33" s="235">
        <v>0</v>
      </c>
      <c r="J33" s="235"/>
      <c r="K33" s="235"/>
      <c r="L33" s="229" t="s">
        <v>630</v>
      </c>
      <c r="M33" s="229"/>
      <c r="N33" s="229"/>
      <c r="O33" s="229">
        <v>0</v>
      </c>
    </row>
    <row r="34" spans="1:16" s="28" customFormat="1" ht="20.399999999999999" x14ac:dyDescent="0.25">
      <c r="A34" s="228">
        <v>28</v>
      </c>
      <c r="B34" s="230" t="s">
        <v>365</v>
      </c>
      <c r="C34" s="243">
        <v>9444290</v>
      </c>
      <c r="D34" s="235">
        <v>1308368</v>
      </c>
      <c r="E34" s="235">
        <v>2011833</v>
      </c>
      <c r="F34" s="235">
        <v>0</v>
      </c>
      <c r="G34" s="244">
        <v>0</v>
      </c>
      <c r="H34" s="235">
        <v>0</v>
      </c>
      <c r="I34" s="235">
        <v>1902972</v>
      </c>
      <c r="J34" s="235">
        <v>0</v>
      </c>
      <c r="K34" s="235">
        <v>0</v>
      </c>
      <c r="L34" s="229" t="s">
        <v>630</v>
      </c>
      <c r="M34" s="229"/>
      <c r="N34" s="229"/>
      <c r="O34" s="229">
        <v>3</v>
      </c>
    </row>
    <row r="35" spans="1:16" s="28" customFormat="1" ht="13.2" customHeight="1" x14ac:dyDescent="0.25">
      <c r="A35" s="228">
        <v>29</v>
      </c>
      <c r="B35" s="230" t="s">
        <v>161</v>
      </c>
      <c r="C35" s="243">
        <v>0</v>
      </c>
      <c r="D35" s="235">
        <v>0</v>
      </c>
      <c r="E35" s="235">
        <v>411683</v>
      </c>
      <c r="F35" s="235">
        <v>0</v>
      </c>
      <c r="G35" s="244">
        <v>0</v>
      </c>
      <c r="H35" s="235">
        <v>0</v>
      </c>
      <c r="I35" s="235">
        <v>0</v>
      </c>
      <c r="J35" s="235">
        <v>0</v>
      </c>
      <c r="K35" s="235">
        <v>0</v>
      </c>
      <c r="L35" s="229"/>
      <c r="M35" s="229" t="s">
        <v>630</v>
      </c>
      <c r="N35" s="229"/>
      <c r="O35" s="229">
        <v>0</v>
      </c>
    </row>
    <row r="36" spans="1:16" s="28" customFormat="1" ht="12" x14ac:dyDescent="0.25">
      <c r="A36" s="228">
        <v>30</v>
      </c>
      <c r="B36" s="230" t="s">
        <v>162</v>
      </c>
      <c r="C36" s="238">
        <v>0</v>
      </c>
      <c r="D36" s="248">
        <v>0</v>
      </c>
      <c r="E36" s="235">
        <v>0</v>
      </c>
      <c r="F36" s="235">
        <v>0</v>
      </c>
      <c r="G36" s="237">
        <v>10310453</v>
      </c>
      <c r="H36" s="235">
        <v>0</v>
      </c>
      <c r="I36" s="235">
        <v>0</v>
      </c>
      <c r="J36" s="235">
        <v>0</v>
      </c>
      <c r="K36" s="235">
        <v>0</v>
      </c>
      <c r="L36" s="229"/>
      <c r="M36" s="229" t="s">
        <v>630</v>
      </c>
      <c r="N36" s="229"/>
      <c r="O36" s="229">
        <v>0</v>
      </c>
    </row>
    <row r="37" spans="1:16" s="28" customFormat="1" ht="12" x14ac:dyDescent="0.25">
      <c r="A37" s="228">
        <v>31</v>
      </c>
      <c r="B37" s="230" t="s">
        <v>660</v>
      </c>
      <c r="C37" s="238">
        <v>19205977</v>
      </c>
      <c r="D37" s="235">
        <v>2577991</v>
      </c>
      <c r="E37" s="235">
        <v>6415</v>
      </c>
      <c r="F37" s="235">
        <v>0</v>
      </c>
      <c r="G37" s="237">
        <v>0</v>
      </c>
      <c r="H37" s="235">
        <v>0</v>
      </c>
      <c r="I37" s="235">
        <v>0</v>
      </c>
      <c r="J37" s="235">
        <v>0</v>
      </c>
      <c r="K37" s="235">
        <v>0</v>
      </c>
      <c r="L37" s="229" t="s">
        <v>630</v>
      </c>
      <c r="M37" s="229"/>
      <c r="N37" s="229"/>
      <c r="O37" s="229">
        <v>3</v>
      </c>
    </row>
    <row r="38" spans="1:16" s="28" customFormat="1" ht="20.399999999999999" x14ac:dyDescent="0.25">
      <c r="A38" s="228">
        <v>32</v>
      </c>
      <c r="B38" s="230" t="s">
        <v>661</v>
      </c>
      <c r="C38" s="238">
        <v>0</v>
      </c>
      <c r="D38" s="235">
        <v>0</v>
      </c>
      <c r="E38" s="235">
        <v>3297289</v>
      </c>
      <c r="F38" s="235">
        <v>0</v>
      </c>
      <c r="G38" s="237">
        <v>0</v>
      </c>
      <c r="H38" s="235">
        <v>0</v>
      </c>
      <c r="I38" s="235">
        <v>0</v>
      </c>
      <c r="J38" s="235">
        <v>0</v>
      </c>
      <c r="K38" s="235">
        <v>0</v>
      </c>
      <c r="L38" s="229" t="s">
        <v>630</v>
      </c>
      <c r="M38" s="229"/>
      <c r="N38" s="229"/>
      <c r="O38" s="229">
        <v>0</v>
      </c>
    </row>
    <row r="39" spans="1:16" s="28" customFormat="1" ht="13.2" customHeight="1" x14ac:dyDescent="0.25">
      <c r="A39" s="228">
        <v>33</v>
      </c>
      <c r="B39" s="230" t="s">
        <v>662</v>
      </c>
      <c r="C39" s="249">
        <v>0</v>
      </c>
      <c r="D39" s="248">
        <v>0</v>
      </c>
      <c r="E39" s="248">
        <v>1265300</v>
      </c>
      <c r="F39" s="235">
        <v>0</v>
      </c>
      <c r="G39" s="237">
        <v>0</v>
      </c>
      <c r="H39" s="235">
        <v>0</v>
      </c>
      <c r="I39" s="235">
        <v>0</v>
      </c>
      <c r="J39" s="235">
        <v>0</v>
      </c>
      <c r="K39" s="235">
        <v>0</v>
      </c>
      <c r="L39" s="229" t="s">
        <v>630</v>
      </c>
      <c r="M39" s="229"/>
      <c r="N39" s="229"/>
      <c r="O39" s="229">
        <v>0</v>
      </c>
      <c r="P39" s="231"/>
    </row>
    <row r="40" spans="1:16" s="28" customFormat="1" ht="20.399999999999999" x14ac:dyDescent="0.25">
      <c r="A40" s="228">
        <v>34</v>
      </c>
      <c r="B40" s="230" t="s">
        <v>663</v>
      </c>
      <c r="C40" s="249">
        <v>0</v>
      </c>
      <c r="D40" s="248">
        <v>149226</v>
      </c>
      <c r="E40" s="248">
        <v>952075</v>
      </c>
      <c r="F40" s="235">
        <v>2677200</v>
      </c>
      <c r="G40" s="246">
        <v>0</v>
      </c>
      <c r="H40" s="235">
        <v>0</v>
      </c>
      <c r="I40" s="235">
        <v>0</v>
      </c>
      <c r="J40" s="235">
        <v>0</v>
      </c>
      <c r="K40" s="235">
        <v>0</v>
      </c>
      <c r="L40" s="229" t="s">
        <v>630</v>
      </c>
      <c r="M40" s="229"/>
      <c r="N40" s="229"/>
      <c r="O40" s="229">
        <v>0</v>
      </c>
    </row>
    <row r="41" spans="1:16" s="28" customFormat="1" ht="12.75" customHeight="1" x14ac:dyDescent="0.25">
      <c r="A41" s="228">
        <v>35</v>
      </c>
      <c r="B41" s="253" t="s">
        <v>186</v>
      </c>
      <c r="C41" s="250">
        <f t="shared" ref="C41:K41" si="0">SUM(C8:C40)</f>
        <v>83757032</v>
      </c>
      <c r="D41" s="250">
        <f t="shared" si="0"/>
        <v>10920419</v>
      </c>
      <c r="E41" s="250">
        <f t="shared" si="0"/>
        <v>171757940</v>
      </c>
      <c r="F41" s="250">
        <f t="shared" si="0"/>
        <v>2677200</v>
      </c>
      <c r="G41" s="250">
        <f t="shared" si="0"/>
        <v>50337167</v>
      </c>
      <c r="H41" s="250">
        <f t="shared" si="0"/>
        <v>100739985</v>
      </c>
      <c r="I41" s="250">
        <f t="shared" si="0"/>
        <v>82020396</v>
      </c>
      <c r="J41" s="250">
        <f t="shared" si="0"/>
        <v>0</v>
      </c>
      <c r="K41" s="250">
        <f t="shared" si="0"/>
        <v>28863725</v>
      </c>
      <c r="L41" s="229"/>
      <c r="M41" s="229"/>
      <c r="N41" s="229"/>
      <c r="O41" s="229">
        <f>SUM(O8:O40)</f>
        <v>18</v>
      </c>
    </row>
    <row r="42" spans="1:16" s="28" customFormat="1" ht="12.75" customHeight="1" x14ac:dyDescent="0.25">
      <c r="A42" s="228">
        <v>36</v>
      </c>
      <c r="B42" s="279" t="s">
        <v>651</v>
      </c>
      <c r="C42" s="251">
        <f>C8+C9+C10+C11+C12+C14+C15+C16+C19+C21+C22+C24+C25+C26+C27+C28+C29+C30+C32+C33+C34+C37+C38+C39+C40</f>
        <v>73471816</v>
      </c>
      <c r="D42" s="251">
        <f>D8+D9+D10+D11+D12+D14+D15+D16+D19+D21+D22+D24+D25+D26+D27+D28+D29+D30+D32+D33+D34+D37+D38+D39+D40</f>
        <v>9751136</v>
      </c>
      <c r="E42" s="251">
        <f>E8+E9+E10+E11+E12+E14+E15+E16+E19+E21+E22+E24+E25+E26+E27+E28+E29+E30+E32+E33+E34+E37+E38+E39+E40</f>
        <v>102680956</v>
      </c>
      <c r="F42" s="251">
        <f>F8+F9+F10+F11+F12+F14+F15+F16+F19+F21+F22+F24+F25+F26+F27+F28+F29+F30+F32+F33+F34+F37+F38+F39+F40</f>
        <v>2677200</v>
      </c>
      <c r="G42" s="251">
        <f>G8+G9+G10+G11+G12+G14+G15+G16+G19+G21+G22+G24+G25+G26+G27+G28+G29+G30+G32+G33+G34+G37+G38+G39+G40+G13</f>
        <v>39896714</v>
      </c>
      <c r="H42" s="251">
        <f>H8+H9+H10+H11+H12+H14+H15+H16+H19+H21+H22+H24+H25+H26+H27+H28+H29+H30+H32+H33+H34+H37+H38+H39+H40</f>
        <v>35578545</v>
      </c>
      <c r="I42" s="251">
        <f>I8+I9+I10+I11+I12+I14+I15+I16+I19+I21+I22+I24+I25+I26+I27+I28+I29+I30+I32+I33+I34+I37+I38+I39+I40</f>
        <v>60951096</v>
      </c>
      <c r="J42" s="251">
        <f>J8+J9+J10+J11+J12+J14+J15+J16+J19+J21+J22+J24+J25+J26+J27+J28+J29+J30+J32+J33+J34+J37+J38+J39+J40</f>
        <v>0</v>
      </c>
      <c r="K42" s="251">
        <f>K8+K9+K10+K11+K12+K14+K15+K16+K19+K21+K22+K24+K25+K26+K27+K28+K29+K30+K32+K33+K34+K37+K38+K39+K40</f>
        <v>28863725</v>
      </c>
      <c r="L42" s="229"/>
      <c r="M42" s="229"/>
      <c r="N42" s="229"/>
      <c r="O42" s="229"/>
    </row>
    <row r="43" spans="1:16" s="28" customFormat="1" ht="12.75" customHeight="1" x14ac:dyDescent="0.25">
      <c r="A43" s="228">
        <v>37</v>
      </c>
      <c r="B43" s="279" t="s">
        <v>652</v>
      </c>
      <c r="C43" s="251">
        <f>C17+C20+C23+C31+C18+C35+C36</f>
        <v>10285216</v>
      </c>
      <c r="D43" s="251">
        <f t="shared" ref="D43:K43" si="1">D17+D20+D23+D31+D18+D35+D36</f>
        <v>1169283</v>
      </c>
      <c r="E43" s="251">
        <f t="shared" si="1"/>
        <v>69076984</v>
      </c>
      <c r="F43" s="251">
        <f t="shared" si="1"/>
        <v>0</v>
      </c>
      <c r="G43" s="251">
        <f>G17+G20+G23+G31+G18+G35+G36</f>
        <v>10440453</v>
      </c>
      <c r="H43" s="251">
        <f t="shared" si="1"/>
        <v>65161440</v>
      </c>
      <c r="I43" s="251">
        <f t="shared" si="1"/>
        <v>21069300</v>
      </c>
      <c r="J43" s="251">
        <f t="shared" si="1"/>
        <v>0</v>
      </c>
      <c r="K43" s="251">
        <f t="shared" si="1"/>
        <v>0</v>
      </c>
      <c r="L43" s="229"/>
      <c r="M43" s="229"/>
      <c r="N43" s="229"/>
      <c r="O43" s="229"/>
    </row>
    <row r="44" spans="1:16" s="28" customFormat="1" ht="12.75" customHeight="1" x14ac:dyDescent="0.25">
      <c r="A44" s="228">
        <v>38</v>
      </c>
      <c r="B44" s="279" t="s">
        <v>690</v>
      </c>
      <c r="C44" s="251">
        <v>0</v>
      </c>
      <c r="D44" s="251">
        <v>0</v>
      </c>
      <c r="E44" s="251">
        <v>0</v>
      </c>
      <c r="F44" s="251">
        <v>0</v>
      </c>
      <c r="G44" s="251">
        <v>0</v>
      </c>
      <c r="H44" s="251">
        <v>0</v>
      </c>
      <c r="I44" s="251">
        <v>0</v>
      </c>
      <c r="J44" s="251">
        <v>0</v>
      </c>
      <c r="K44" s="251">
        <v>0</v>
      </c>
      <c r="L44" s="229"/>
      <c r="M44" s="229"/>
      <c r="N44" s="229"/>
      <c r="O44" s="229"/>
    </row>
    <row r="45" spans="1:16" s="28" customFormat="1" ht="20.399999999999999" x14ac:dyDescent="0.25">
      <c r="A45" s="228">
        <v>39</v>
      </c>
      <c r="B45" s="279" t="s">
        <v>700</v>
      </c>
      <c r="C45" s="251">
        <v>0</v>
      </c>
      <c r="D45" s="251">
        <v>0</v>
      </c>
      <c r="E45" s="251">
        <v>0</v>
      </c>
      <c r="F45" s="251">
        <v>0</v>
      </c>
      <c r="G45" s="251">
        <v>0</v>
      </c>
      <c r="H45" s="251">
        <v>0</v>
      </c>
      <c r="I45" s="251">
        <v>0</v>
      </c>
      <c r="J45" s="251">
        <v>0</v>
      </c>
      <c r="K45" s="251">
        <v>-25543043</v>
      </c>
      <c r="L45" s="229"/>
      <c r="M45" s="229"/>
      <c r="N45" s="229"/>
      <c r="O45" s="229"/>
    </row>
    <row r="46" spans="1:16" s="28" customFormat="1" ht="12.75" customHeight="1" x14ac:dyDescent="0.25">
      <c r="A46" s="295">
        <v>40</v>
      </c>
      <c r="B46" s="254" t="s">
        <v>665</v>
      </c>
      <c r="C46" s="252">
        <f>SUM(C42:C45)</f>
        <v>83757032</v>
      </c>
      <c r="D46" s="252">
        <f t="shared" ref="D46:K46" si="2">SUM(D42:D45)</f>
        <v>10920419</v>
      </c>
      <c r="E46" s="252">
        <f t="shared" si="2"/>
        <v>171757940</v>
      </c>
      <c r="F46" s="252">
        <f t="shared" si="2"/>
        <v>2677200</v>
      </c>
      <c r="G46" s="252">
        <f>SUM(G42:G45)</f>
        <v>50337167</v>
      </c>
      <c r="H46" s="252">
        <f t="shared" si="2"/>
        <v>100739985</v>
      </c>
      <c r="I46" s="252">
        <f t="shared" si="2"/>
        <v>82020396</v>
      </c>
      <c r="J46" s="252">
        <f t="shared" si="2"/>
        <v>0</v>
      </c>
      <c r="K46" s="252">
        <f t="shared" si="2"/>
        <v>3320682</v>
      </c>
      <c r="L46" s="229"/>
      <c r="M46" s="229"/>
      <c r="N46" s="229"/>
      <c r="O46" s="229"/>
    </row>
    <row r="47" spans="1:16" s="27" customFormat="1" x14ac:dyDescent="0.25"/>
    <row r="48" spans="1:16" s="27" customFormat="1" x14ac:dyDescent="0.25">
      <c r="C48" s="231"/>
      <c r="I48" s="232"/>
      <c r="K48" s="232"/>
    </row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</sheetData>
  <sheetProtection selectLockedCells="1" selectUnlockedCells="1"/>
  <mergeCells count="1">
    <mergeCell ref="A4:O4"/>
  </mergeCells>
  <pageMargins left="0.74791666666666667" right="0.74791666666666667" top="0.98402777777777772" bottom="0.98402777777777772" header="0.51180555555555551" footer="0.51180555555555551"/>
  <pageSetup paperSize="9" scale="88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2.6" x14ac:dyDescent="0.25"/>
  <cols>
    <col min="1" max="1" width="4.6640625" style="4" customWidth="1"/>
    <col min="2" max="2" width="37" style="4" customWidth="1"/>
    <col min="3" max="3" width="10.6640625" style="4" customWidth="1"/>
    <col min="4" max="4" width="7.33203125" style="4" customWidth="1"/>
    <col min="5" max="5" width="10.6640625" customWidth="1"/>
    <col min="6" max="6" width="10.44140625" customWidth="1"/>
    <col min="7" max="7" width="10.6640625" customWidth="1"/>
  </cols>
  <sheetData>
    <row r="1" spans="1:7" s="1" customFormat="1" ht="13.95" customHeight="1" x14ac:dyDescent="0.25">
      <c r="A1" s="2"/>
      <c r="B1" s="2"/>
      <c r="C1" s="2"/>
      <c r="E1" s="3"/>
      <c r="F1" s="3"/>
      <c r="G1" s="3" t="s">
        <v>234</v>
      </c>
    </row>
    <row r="2" spans="1:7" s="1" customFormat="1" ht="13.95" customHeight="1" x14ac:dyDescent="0.25">
      <c r="A2" s="2"/>
      <c r="B2" s="2"/>
      <c r="C2" s="2"/>
      <c r="E2" s="3"/>
      <c r="F2" s="3"/>
      <c r="G2" s="3" t="str">
        <f>'1. melléklet'!E2</f>
        <v>a  5/2023. (V.31.) önkormányzati rendelethez</v>
      </c>
    </row>
    <row r="3" spans="1:7" s="1" customFormat="1" ht="13.95" customHeight="1" x14ac:dyDescent="0.25">
      <c r="A3" s="2"/>
      <c r="B3" s="2"/>
      <c r="C3" s="2"/>
      <c r="D3" s="2"/>
    </row>
    <row r="4" spans="1:7" s="1" customFormat="1" ht="15" customHeight="1" x14ac:dyDescent="0.25">
      <c r="A4" s="334" t="s">
        <v>739</v>
      </c>
      <c r="B4" s="334"/>
      <c r="C4" s="334"/>
      <c r="D4" s="334"/>
      <c r="E4" s="334"/>
      <c r="F4" s="334"/>
      <c r="G4" s="334"/>
    </row>
    <row r="5" spans="1:7" s="1" customFormat="1" ht="6.75" customHeight="1" x14ac:dyDescent="0.25">
      <c r="A5" s="2"/>
      <c r="B5" s="5"/>
      <c r="C5" s="5"/>
      <c r="E5" s="3"/>
      <c r="F5" s="3"/>
      <c r="G5" s="3"/>
    </row>
    <row r="6" spans="1:7" s="1" customFormat="1" ht="15" customHeight="1" x14ac:dyDescent="0.25">
      <c r="A6" s="62"/>
      <c r="B6" s="80" t="s">
        <v>249</v>
      </c>
      <c r="C6" s="62" t="s">
        <v>250</v>
      </c>
      <c r="D6" s="62" t="s">
        <v>251</v>
      </c>
      <c r="E6" s="62" t="s">
        <v>252</v>
      </c>
      <c r="F6" s="62" t="s">
        <v>253</v>
      </c>
      <c r="G6" s="62" t="s">
        <v>254</v>
      </c>
    </row>
    <row r="7" spans="1:7" s="1" customFormat="1" ht="72" x14ac:dyDescent="0.25">
      <c r="A7" s="62">
        <v>1</v>
      </c>
      <c r="B7" s="62" t="s">
        <v>100</v>
      </c>
      <c r="C7" s="62" t="s">
        <v>116</v>
      </c>
      <c r="D7" s="62" t="s">
        <v>394</v>
      </c>
      <c r="E7" s="62" t="s">
        <v>392</v>
      </c>
      <c r="F7" s="62" t="s">
        <v>391</v>
      </c>
      <c r="G7" s="62" t="s">
        <v>393</v>
      </c>
    </row>
    <row r="8" spans="1:7" s="1" customFormat="1" ht="15" customHeight="1" x14ac:dyDescent="0.25">
      <c r="A8" s="62">
        <v>2</v>
      </c>
      <c r="B8" s="79" t="s">
        <v>216</v>
      </c>
      <c r="C8" s="8">
        <v>106381696</v>
      </c>
      <c r="D8" s="8">
        <v>0</v>
      </c>
      <c r="E8" s="8">
        <v>143074536</v>
      </c>
      <c r="F8" s="8">
        <v>0</v>
      </c>
      <c r="G8" s="8">
        <f t="shared" ref="G8:G14" si="0">SUM(E8:F8)</f>
        <v>143074536</v>
      </c>
    </row>
    <row r="9" spans="1:7" s="1" customFormat="1" ht="24" x14ac:dyDescent="0.25">
      <c r="A9" s="62">
        <v>3</v>
      </c>
      <c r="B9" s="79" t="s">
        <v>217</v>
      </c>
      <c r="C9" s="8">
        <v>73328403</v>
      </c>
      <c r="D9" s="8">
        <v>0</v>
      </c>
      <c r="E9" s="8">
        <v>75369669</v>
      </c>
      <c r="F9" s="8">
        <v>0</v>
      </c>
      <c r="G9" s="8">
        <f t="shared" si="0"/>
        <v>75369669</v>
      </c>
    </row>
    <row r="10" spans="1:7" s="1" customFormat="1" ht="24" x14ac:dyDescent="0.25">
      <c r="A10" s="62">
        <v>4</v>
      </c>
      <c r="B10" s="79" t="s">
        <v>218</v>
      </c>
      <c r="C10" s="8">
        <v>7546655</v>
      </c>
      <c r="D10" s="8">
        <v>0</v>
      </c>
      <c r="E10" s="8">
        <v>8909551</v>
      </c>
      <c r="F10" s="8">
        <v>0</v>
      </c>
      <c r="G10" s="8">
        <f t="shared" si="0"/>
        <v>8909551</v>
      </c>
    </row>
    <row r="11" spans="1:7" s="1" customFormat="1" ht="22.8" x14ac:dyDescent="0.25">
      <c r="A11" s="62">
        <v>5</v>
      </c>
      <c r="B11" s="9" t="s">
        <v>219</v>
      </c>
      <c r="C11" s="10">
        <f t="shared" ref="C11:F11" si="1">SUM(C8:C10)</f>
        <v>187256754</v>
      </c>
      <c r="D11" s="10">
        <f t="shared" si="1"/>
        <v>0</v>
      </c>
      <c r="E11" s="10">
        <f t="shared" si="1"/>
        <v>227353756</v>
      </c>
      <c r="F11" s="10">
        <f t="shared" si="1"/>
        <v>0</v>
      </c>
      <c r="G11" s="10">
        <f t="shared" si="0"/>
        <v>227353756</v>
      </c>
    </row>
    <row r="12" spans="1:7" s="1" customFormat="1" ht="15" customHeight="1" x14ac:dyDescent="0.25">
      <c r="A12" s="62">
        <v>6</v>
      </c>
      <c r="B12" s="79" t="s">
        <v>227</v>
      </c>
      <c r="C12" s="8">
        <v>0</v>
      </c>
      <c r="D12" s="8">
        <v>0</v>
      </c>
      <c r="E12" s="8">
        <v>0</v>
      </c>
      <c r="F12" s="8">
        <v>0</v>
      </c>
      <c r="G12" s="8">
        <f t="shared" si="0"/>
        <v>0</v>
      </c>
    </row>
    <row r="13" spans="1:7" s="1" customFormat="1" ht="15" customHeight="1" x14ac:dyDescent="0.25">
      <c r="A13" s="62">
        <v>7</v>
      </c>
      <c r="B13" s="79" t="s">
        <v>228</v>
      </c>
      <c r="C13" s="8">
        <v>0</v>
      </c>
      <c r="D13" s="8">
        <v>0</v>
      </c>
      <c r="E13" s="8">
        <v>0</v>
      </c>
      <c r="F13" s="8">
        <v>0</v>
      </c>
      <c r="G13" s="8">
        <f t="shared" si="0"/>
        <v>0</v>
      </c>
    </row>
    <row r="14" spans="1:7" s="1" customFormat="1" ht="15" customHeight="1" x14ac:dyDescent="0.25">
      <c r="A14" s="62">
        <v>8</v>
      </c>
      <c r="B14" s="9" t="s">
        <v>220</v>
      </c>
      <c r="C14" s="10">
        <f t="shared" ref="C14:F14" si="2">SUM(C12:C13)</f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0"/>
        <v>0</v>
      </c>
    </row>
    <row r="15" spans="1:7" s="1" customFormat="1" ht="24" x14ac:dyDescent="0.25">
      <c r="A15" s="62">
        <v>9</v>
      </c>
      <c r="B15" s="79" t="s">
        <v>221</v>
      </c>
      <c r="C15" s="8">
        <v>63686920</v>
      </c>
      <c r="D15" s="8">
        <v>0</v>
      </c>
      <c r="E15" s="8">
        <v>102220017</v>
      </c>
      <c r="F15" s="8">
        <v>-25543043</v>
      </c>
      <c r="G15" s="8">
        <f>SUM(E15:F15)</f>
        <v>76676974</v>
      </c>
    </row>
    <row r="16" spans="1:7" s="1" customFormat="1" ht="24" x14ac:dyDescent="0.25">
      <c r="A16" s="62">
        <v>10</v>
      </c>
      <c r="B16" s="79" t="s">
        <v>222</v>
      </c>
      <c r="C16" s="8">
        <v>8067046</v>
      </c>
      <c r="D16" s="8">
        <v>0</v>
      </c>
      <c r="E16" s="8">
        <v>25108799</v>
      </c>
      <c r="F16" s="8">
        <v>0</v>
      </c>
      <c r="G16" s="8">
        <f t="shared" ref="G16:G45" si="3">SUM(E16:F16)</f>
        <v>25108799</v>
      </c>
    </row>
    <row r="17" spans="1:7" s="1" customFormat="1" ht="24" x14ac:dyDescent="0.25">
      <c r="A17" s="62">
        <v>11</v>
      </c>
      <c r="B17" s="79" t="s">
        <v>284</v>
      </c>
      <c r="C17" s="8">
        <v>67772210</v>
      </c>
      <c r="D17" s="8">
        <v>0</v>
      </c>
      <c r="E17" s="8">
        <v>187569258</v>
      </c>
      <c r="F17" s="8">
        <v>0</v>
      </c>
      <c r="G17" s="8">
        <f t="shared" si="3"/>
        <v>187569258</v>
      </c>
    </row>
    <row r="18" spans="1:7" s="1" customFormat="1" ht="15" customHeight="1" x14ac:dyDescent="0.25">
      <c r="A18" s="62">
        <v>12</v>
      </c>
      <c r="B18" s="79" t="s">
        <v>285</v>
      </c>
      <c r="C18" s="8">
        <v>54931124</v>
      </c>
      <c r="D18" s="8">
        <v>0</v>
      </c>
      <c r="E18" s="8">
        <v>185137025</v>
      </c>
      <c r="F18" s="8">
        <v>0</v>
      </c>
      <c r="G18" s="8">
        <f t="shared" si="3"/>
        <v>185137025</v>
      </c>
    </row>
    <row r="19" spans="1:7" s="1" customFormat="1" ht="22.8" x14ac:dyDescent="0.25">
      <c r="A19" s="62">
        <v>13</v>
      </c>
      <c r="B19" s="9" t="s">
        <v>290</v>
      </c>
      <c r="C19" s="10">
        <f t="shared" ref="C19:F19" si="4">SUM(C15:C18)</f>
        <v>194457300</v>
      </c>
      <c r="D19" s="10">
        <f t="shared" si="4"/>
        <v>0</v>
      </c>
      <c r="E19" s="10">
        <f t="shared" si="4"/>
        <v>500035099</v>
      </c>
      <c r="F19" s="10">
        <f t="shared" si="4"/>
        <v>-25543043</v>
      </c>
      <c r="G19" s="10">
        <f t="shared" si="3"/>
        <v>474492056</v>
      </c>
    </row>
    <row r="20" spans="1:7" s="1" customFormat="1" ht="15" customHeight="1" x14ac:dyDescent="0.25">
      <c r="A20" s="62">
        <v>14</v>
      </c>
      <c r="B20" s="79" t="s">
        <v>286</v>
      </c>
      <c r="C20" s="8">
        <v>10607523</v>
      </c>
      <c r="D20" s="8">
        <v>0</v>
      </c>
      <c r="E20" s="8">
        <v>13461471</v>
      </c>
      <c r="F20" s="8">
        <v>0</v>
      </c>
      <c r="G20" s="8">
        <f t="shared" si="3"/>
        <v>13461471</v>
      </c>
    </row>
    <row r="21" spans="1:7" s="1" customFormat="1" ht="15" customHeight="1" x14ac:dyDescent="0.25">
      <c r="A21" s="62">
        <v>15</v>
      </c>
      <c r="B21" s="79" t="s">
        <v>287</v>
      </c>
      <c r="C21" s="8">
        <v>74455651</v>
      </c>
      <c r="D21" s="8">
        <v>0</v>
      </c>
      <c r="E21" s="8">
        <v>106373660</v>
      </c>
      <c r="F21" s="8">
        <v>0</v>
      </c>
      <c r="G21" s="8">
        <f t="shared" si="3"/>
        <v>106373660</v>
      </c>
    </row>
    <row r="22" spans="1:7" s="1" customFormat="1" ht="15" customHeight="1" x14ac:dyDescent="0.25">
      <c r="A22" s="62">
        <v>16</v>
      </c>
      <c r="B22" s="79" t="s">
        <v>288</v>
      </c>
      <c r="C22" s="8">
        <v>105000</v>
      </c>
      <c r="D22" s="8">
        <v>0</v>
      </c>
      <c r="E22" s="8">
        <v>131350</v>
      </c>
      <c r="F22" s="8">
        <v>0</v>
      </c>
      <c r="G22" s="8">
        <f t="shared" si="3"/>
        <v>131350</v>
      </c>
    </row>
    <row r="23" spans="1:7" s="1" customFormat="1" ht="15" customHeight="1" x14ac:dyDescent="0.25">
      <c r="A23" s="62">
        <v>17</v>
      </c>
      <c r="B23" s="79" t="s">
        <v>289</v>
      </c>
      <c r="C23" s="8">
        <v>0</v>
      </c>
      <c r="D23" s="8">
        <v>0</v>
      </c>
      <c r="E23" s="8">
        <v>0</v>
      </c>
      <c r="F23" s="8">
        <v>0</v>
      </c>
      <c r="G23" s="8">
        <f t="shared" si="3"/>
        <v>0</v>
      </c>
    </row>
    <row r="24" spans="1:7" ht="15" customHeight="1" x14ac:dyDescent="0.25">
      <c r="A24" s="62">
        <v>18</v>
      </c>
      <c r="B24" s="9" t="s">
        <v>291</v>
      </c>
      <c r="C24" s="10">
        <f t="shared" ref="C24:F24" si="5">SUM(C20:C23)</f>
        <v>85168174</v>
      </c>
      <c r="D24" s="10">
        <f t="shared" si="5"/>
        <v>0</v>
      </c>
      <c r="E24" s="10">
        <f t="shared" si="5"/>
        <v>119966481</v>
      </c>
      <c r="F24" s="10">
        <f t="shared" si="5"/>
        <v>0</v>
      </c>
      <c r="G24" s="10">
        <f t="shared" si="3"/>
        <v>119966481</v>
      </c>
    </row>
    <row r="25" spans="1:7" ht="15" customHeight="1" x14ac:dyDescent="0.25">
      <c r="A25" s="62">
        <v>19</v>
      </c>
      <c r="B25" s="79" t="s">
        <v>292</v>
      </c>
      <c r="C25" s="8">
        <v>49056029</v>
      </c>
      <c r="D25" s="8">
        <v>0</v>
      </c>
      <c r="E25" s="8">
        <v>61713033</v>
      </c>
      <c r="F25" s="8">
        <v>0</v>
      </c>
      <c r="G25" s="8">
        <f t="shared" si="3"/>
        <v>61713033</v>
      </c>
    </row>
    <row r="26" spans="1:7" ht="15" customHeight="1" x14ac:dyDescent="0.25">
      <c r="A26" s="62">
        <v>20</v>
      </c>
      <c r="B26" s="79" t="s">
        <v>293</v>
      </c>
      <c r="C26" s="8">
        <v>18522710</v>
      </c>
      <c r="D26" s="8">
        <v>0</v>
      </c>
      <c r="E26" s="8">
        <v>23837715</v>
      </c>
      <c r="F26" s="8">
        <v>0</v>
      </c>
      <c r="G26" s="8">
        <f t="shared" si="3"/>
        <v>23837715</v>
      </c>
    </row>
    <row r="27" spans="1:7" ht="15" customHeight="1" x14ac:dyDescent="0.25">
      <c r="A27" s="62">
        <v>21</v>
      </c>
      <c r="B27" s="79" t="s">
        <v>294</v>
      </c>
      <c r="C27" s="8">
        <v>9792165</v>
      </c>
      <c r="D27" s="8">
        <v>0</v>
      </c>
      <c r="E27" s="8">
        <v>11159645</v>
      </c>
      <c r="F27" s="8">
        <v>0</v>
      </c>
      <c r="G27" s="8">
        <f t="shared" si="3"/>
        <v>11159645</v>
      </c>
    </row>
    <row r="28" spans="1:7" ht="15" customHeight="1" x14ac:dyDescent="0.25">
      <c r="A28" s="62">
        <v>22</v>
      </c>
      <c r="B28" s="9" t="s">
        <v>295</v>
      </c>
      <c r="C28" s="10">
        <f t="shared" ref="C28:F28" si="6">SUM(C25:C27)</f>
        <v>77370904</v>
      </c>
      <c r="D28" s="10">
        <f t="shared" si="6"/>
        <v>0</v>
      </c>
      <c r="E28" s="10">
        <f t="shared" si="6"/>
        <v>96710393</v>
      </c>
      <c r="F28" s="10">
        <f t="shared" si="6"/>
        <v>0</v>
      </c>
      <c r="G28" s="10">
        <f t="shared" si="3"/>
        <v>96710393</v>
      </c>
    </row>
    <row r="29" spans="1:7" ht="15" customHeight="1" x14ac:dyDescent="0.25">
      <c r="A29" s="62">
        <v>23</v>
      </c>
      <c r="B29" s="9" t="s">
        <v>223</v>
      </c>
      <c r="C29" s="10">
        <v>64584984</v>
      </c>
      <c r="D29" s="10">
        <v>0</v>
      </c>
      <c r="E29" s="10">
        <v>69187196</v>
      </c>
      <c r="F29" s="10">
        <v>0</v>
      </c>
      <c r="G29" s="10">
        <f t="shared" si="3"/>
        <v>69187196</v>
      </c>
    </row>
    <row r="30" spans="1:7" ht="15" customHeight="1" x14ac:dyDescent="0.25">
      <c r="A30" s="62">
        <v>24</v>
      </c>
      <c r="B30" s="9" t="s">
        <v>224</v>
      </c>
      <c r="C30" s="10">
        <v>86217202</v>
      </c>
      <c r="D30" s="10">
        <v>0</v>
      </c>
      <c r="E30" s="10">
        <v>149115353</v>
      </c>
      <c r="F30" s="10">
        <v>-25543043</v>
      </c>
      <c r="G30" s="10">
        <f t="shared" si="3"/>
        <v>123572310</v>
      </c>
    </row>
    <row r="31" spans="1:7" ht="22.8" x14ac:dyDescent="0.25">
      <c r="A31" s="62">
        <v>25</v>
      </c>
      <c r="B31" s="9" t="s">
        <v>20</v>
      </c>
      <c r="C31" s="10">
        <f t="shared" ref="C31:E31" si="7">C11+C14+C19-C24-C28-C29-C30</f>
        <v>68372790</v>
      </c>
      <c r="D31" s="10">
        <f t="shared" si="7"/>
        <v>0</v>
      </c>
      <c r="E31" s="10">
        <f t="shared" si="7"/>
        <v>292409432</v>
      </c>
      <c r="F31" s="10">
        <f t="shared" ref="F31" si="8">F11+F14+F19-F24-F28-F29-F30</f>
        <v>0</v>
      </c>
      <c r="G31" s="10">
        <f t="shared" ref="G31" si="9">G11+G14+G19-G24-G28-G29-G30</f>
        <v>292409432</v>
      </c>
    </row>
    <row r="32" spans="1:7" ht="15" customHeight="1" x14ac:dyDescent="0.25">
      <c r="A32" s="62">
        <v>26</v>
      </c>
      <c r="B32" s="79" t="s">
        <v>296</v>
      </c>
      <c r="C32" s="8">
        <v>0</v>
      </c>
      <c r="D32" s="8">
        <v>0</v>
      </c>
      <c r="E32" s="8">
        <v>0</v>
      </c>
      <c r="F32" s="8">
        <v>0</v>
      </c>
      <c r="G32" s="8">
        <f t="shared" si="3"/>
        <v>0</v>
      </c>
    </row>
    <row r="33" spans="1:7" ht="24" customHeight="1" x14ac:dyDescent="0.25">
      <c r="A33" s="62">
        <v>27</v>
      </c>
      <c r="B33" s="79" t="s">
        <v>297</v>
      </c>
      <c r="C33" s="8">
        <v>0</v>
      </c>
      <c r="D33" s="8">
        <v>0</v>
      </c>
      <c r="E33" s="8">
        <v>0</v>
      </c>
      <c r="F33" s="8">
        <v>0</v>
      </c>
      <c r="G33" s="8">
        <f t="shared" si="3"/>
        <v>0</v>
      </c>
    </row>
    <row r="34" spans="1:7" ht="24" customHeight="1" x14ac:dyDescent="0.25">
      <c r="A34" s="62">
        <v>28</v>
      </c>
      <c r="B34" s="79" t="s">
        <v>298</v>
      </c>
      <c r="C34" s="8">
        <v>0</v>
      </c>
      <c r="D34" s="8">
        <v>0</v>
      </c>
      <c r="E34" s="8">
        <v>0</v>
      </c>
      <c r="F34" s="8">
        <v>0</v>
      </c>
      <c r="G34" s="8">
        <f t="shared" si="3"/>
        <v>0</v>
      </c>
    </row>
    <row r="35" spans="1:7" ht="24" x14ac:dyDescent="0.25">
      <c r="A35" s="62">
        <v>29</v>
      </c>
      <c r="B35" s="79" t="s">
        <v>299</v>
      </c>
      <c r="C35" s="8">
        <v>1750</v>
      </c>
      <c r="D35" s="8">
        <v>0</v>
      </c>
      <c r="E35" s="8">
        <v>14321</v>
      </c>
      <c r="F35" s="8">
        <v>0</v>
      </c>
      <c r="G35" s="8">
        <f t="shared" si="3"/>
        <v>14321</v>
      </c>
    </row>
    <row r="36" spans="1:7" ht="24" x14ac:dyDescent="0.25">
      <c r="A36" s="62">
        <v>30</v>
      </c>
      <c r="B36" s="79" t="s">
        <v>300</v>
      </c>
      <c r="C36" s="8">
        <v>0</v>
      </c>
      <c r="D36" s="8">
        <v>0</v>
      </c>
      <c r="E36" s="8">
        <v>0</v>
      </c>
      <c r="F36" s="8">
        <v>0</v>
      </c>
      <c r="G36" s="8">
        <f t="shared" si="3"/>
        <v>0</v>
      </c>
    </row>
    <row r="37" spans="1:7" ht="22.8" x14ac:dyDescent="0.25">
      <c r="A37" s="62">
        <v>31</v>
      </c>
      <c r="B37" s="9" t="s">
        <v>301</v>
      </c>
      <c r="C37" s="10">
        <f t="shared" ref="C37:D37" si="10">SUM(C32:C36)</f>
        <v>1750</v>
      </c>
      <c r="D37" s="10">
        <f t="shared" si="10"/>
        <v>0</v>
      </c>
      <c r="E37" s="10">
        <f>SUM(E32:E36)</f>
        <v>14321</v>
      </c>
      <c r="F37" s="10">
        <f>SUM(F32:F36)</f>
        <v>0</v>
      </c>
      <c r="G37" s="10">
        <f t="shared" si="3"/>
        <v>14321</v>
      </c>
    </row>
    <row r="38" spans="1:7" ht="24" x14ac:dyDescent="0.25">
      <c r="A38" s="62">
        <v>32</v>
      </c>
      <c r="B38" s="79" t="s">
        <v>306</v>
      </c>
      <c r="C38" s="8">
        <v>0</v>
      </c>
      <c r="D38" s="8">
        <v>0</v>
      </c>
      <c r="E38" s="8">
        <v>0</v>
      </c>
      <c r="F38" s="8">
        <v>0</v>
      </c>
      <c r="G38" s="8">
        <f t="shared" si="3"/>
        <v>0</v>
      </c>
    </row>
    <row r="39" spans="1:7" ht="36" x14ac:dyDescent="0.25">
      <c r="A39" s="62">
        <v>33</v>
      </c>
      <c r="B39" s="79" t="s">
        <v>302</v>
      </c>
      <c r="C39" s="8">
        <v>0</v>
      </c>
      <c r="D39" s="8">
        <v>0</v>
      </c>
      <c r="E39" s="8">
        <v>0</v>
      </c>
      <c r="F39" s="8">
        <v>0</v>
      </c>
      <c r="G39" s="8">
        <f t="shared" si="3"/>
        <v>0</v>
      </c>
    </row>
    <row r="40" spans="1:7" ht="15" customHeight="1" x14ac:dyDescent="0.25">
      <c r="A40" s="62">
        <v>34</v>
      </c>
      <c r="B40" s="79" t="s">
        <v>303</v>
      </c>
      <c r="C40" s="8">
        <v>11670</v>
      </c>
      <c r="D40" s="8">
        <v>0</v>
      </c>
      <c r="E40" s="8">
        <v>36814</v>
      </c>
      <c r="F40" s="8">
        <v>0</v>
      </c>
      <c r="G40" s="8">
        <f t="shared" si="3"/>
        <v>36814</v>
      </c>
    </row>
    <row r="41" spans="1:7" ht="24" x14ac:dyDescent="0.25">
      <c r="A41" s="62">
        <v>35</v>
      </c>
      <c r="B41" s="79" t="s">
        <v>305</v>
      </c>
      <c r="C41" s="8">
        <v>0</v>
      </c>
      <c r="D41" s="8">
        <v>0</v>
      </c>
      <c r="E41" s="8">
        <v>0</v>
      </c>
      <c r="F41" s="8">
        <v>0</v>
      </c>
      <c r="G41" s="8">
        <f t="shared" si="3"/>
        <v>0</v>
      </c>
    </row>
    <row r="42" spans="1:7" ht="15" customHeight="1" x14ac:dyDescent="0.25">
      <c r="A42" s="62">
        <v>36</v>
      </c>
      <c r="B42" s="79" t="s">
        <v>304</v>
      </c>
      <c r="C42" s="8">
        <v>0</v>
      </c>
      <c r="D42" s="8">
        <v>0</v>
      </c>
      <c r="E42" s="8">
        <v>0</v>
      </c>
      <c r="F42" s="8">
        <v>0</v>
      </c>
      <c r="G42" s="8">
        <f t="shared" si="3"/>
        <v>0</v>
      </c>
    </row>
    <row r="43" spans="1:7" ht="22.8" x14ac:dyDescent="0.25">
      <c r="A43" s="62">
        <v>37</v>
      </c>
      <c r="B43" s="9" t="s">
        <v>307</v>
      </c>
      <c r="C43" s="10">
        <f t="shared" ref="C43:F43" si="11">SUM(C38:C42)</f>
        <v>11670</v>
      </c>
      <c r="D43" s="10">
        <f t="shared" si="11"/>
        <v>0</v>
      </c>
      <c r="E43" s="10">
        <f t="shared" si="11"/>
        <v>36814</v>
      </c>
      <c r="F43" s="10">
        <f t="shared" si="11"/>
        <v>0</v>
      </c>
      <c r="G43" s="10">
        <f t="shared" si="3"/>
        <v>36814</v>
      </c>
    </row>
    <row r="44" spans="1:7" ht="22.8" x14ac:dyDescent="0.25">
      <c r="A44" s="62">
        <v>38</v>
      </c>
      <c r="B44" s="9" t="s">
        <v>225</v>
      </c>
      <c r="C44" s="10">
        <v>-9920</v>
      </c>
      <c r="D44" s="10">
        <f t="shared" ref="D44:F44" si="12">D37-D43</f>
        <v>0</v>
      </c>
      <c r="E44" s="10">
        <f t="shared" si="12"/>
        <v>-22493</v>
      </c>
      <c r="F44" s="10">
        <f t="shared" si="12"/>
        <v>0</v>
      </c>
      <c r="G44" s="10">
        <f t="shared" si="3"/>
        <v>-22493</v>
      </c>
    </row>
    <row r="45" spans="1:7" ht="16.5" customHeight="1" x14ac:dyDescent="0.25">
      <c r="A45" s="62">
        <v>39</v>
      </c>
      <c r="B45" s="9" t="s">
        <v>308</v>
      </c>
      <c r="C45" s="10">
        <f t="shared" ref="C45:D45" si="13">C31+C44</f>
        <v>68362870</v>
      </c>
      <c r="D45" s="10">
        <f t="shared" si="13"/>
        <v>0</v>
      </c>
      <c r="E45" s="10">
        <f>E31+E44</f>
        <v>292386939</v>
      </c>
      <c r="F45" s="10">
        <f>F31+F44</f>
        <v>0</v>
      </c>
      <c r="G45" s="10">
        <f t="shared" si="3"/>
        <v>292386939</v>
      </c>
    </row>
    <row r="46" spans="1:7" ht="18" customHeight="1" x14ac:dyDescent="0.25">
      <c r="C46" s="22"/>
      <c r="D46" s="22"/>
      <c r="E46" s="22"/>
      <c r="F46" s="22"/>
      <c r="G46" s="22"/>
    </row>
    <row r="47" spans="1:7" x14ac:dyDescent="0.25">
      <c r="C47" s="22"/>
      <c r="D47" s="22"/>
      <c r="E47" s="22"/>
      <c r="F47" s="22"/>
      <c r="G47" s="22"/>
    </row>
    <row r="48" spans="1:7" x14ac:dyDescent="0.25">
      <c r="C48" s="22"/>
      <c r="D48" s="22"/>
      <c r="E48" s="22"/>
      <c r="F48" s="22"/>
      <c r="G48" s="22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2"/>
      <c r="D51" s="22"/>
      <c r="E51" s="22"/>
      <c r="F51" s="22"/>
      <c r="G51" s="22"/>
    </row>
    <row r="52" spans="3:7" x14ac:dyDescent="0.25">
      <c r="C52" s="22"/>
      <c r="D52" s="22"/>
      <c r="E52" s="22"/>
      <c r="F52" s="22"/>
      <c r="G52" s="22"/>
    </row>
    <row r="53" spans="3:7" x14ac:dyDescent="0.25">
      <c r="C53" s="22"/>
      <c r="D53" s="22"/>
      <c r="E53" s="22"/>
      <c r="F53" s="22"/>
      <c r="G53" s="22"/>
    </row>
    <row r="54" spans="3:7" x14ac:dyDescent="0.25">
      <c r="C54" s="22"/>
      <c r="D54" s="22"/>
      <c r="E54" s="22"/>
      <c r="F54" s="22"/>
      <c r="G54" s="22"/>
    </row>
  </sheetData>
  <mergeCells count="1">
    <mergeCell ref="A4:G4"/>
  </mergeCells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2.109375" style="30" customWidth="1"/>
    <col min="3" max="10" width="10" style="30" customWidth="1"/>
    <col min="11" max="13" width="7.33203125" style="30" customWidth="1"/>
    <col min="14" max="16384" width="8.88671875" style="30"/>
  </cols>
  <sheetData>
    <row r="1" spans="1:13" s="28" customFormat="1" ht="12" x14ac:dyDescent="0.25">
      <c r="M1" s="50" t="s">
        <v>270</v>
      </c>
    </row>
    <row r="2" spans="1:13" s="28" customFormat="1" ht="12" x14ac:dyDescent="0.25">
      <c r="A2" s="31"/>
      <c r="B2" s="31"/>
      <c r="C2" s="31"/>
      <c r="D2" s="31"/>
      <c r="E2" s="31"/>
      <c r="F2" s="31"/>
      <c r="G2" s="31"/>
      <c r="H2" s="31"/>
      <c r="M2" s="45" t="str">
        <f>'1. melléklet'!E2</f>
        <v>a  5/2023. (V.31.) önkormányzati rendelethez</v>
      </c>
    </row>
    <row r="3" spans="1:13" s="28" customFormat="1" ht="6.75" customHeight="1" x14ac:dyDescent="0.25">
      <c r="A3" s="29"/>
    </row>
    <row r="4" spans="1:13" s="28" customFormat="1" ht="12" x14ac:dyDescent="0.25">
      <c r="A4" s="337" t="s">
        <v>829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 s="28" customFormat="1" ht="12" x14ac:dyDescent="0.2">
      <c r="L5" s="107"/>
      <c r="M5" s="107"/>
    </row>
    <row r="6" spans="1:13" s="28" customFormat="1" ht="12" x14ac:dyDescent="0.25">
      <c r="A6" s="228"/>
      <c r="B6" s="228" t="s">
        <v>249</v>
      </c>
      <c r="C6" s="228" t="s">
        <v>250</v>
      </c>
      <c r="D6" s="228" t="s">
        <v>251</v>
      </c>
      <c r="E6" s="228" t="s">
        <v>252</v>
      </c>
      <c r="F6" s="228" t="s">
        <v>253</v>
      </c>
      <c r="G6" s="228" t="s">
        <v>254</v>
      </c>
      <c r="H6" s="228" t="s">
        <v>255</v>
      </c>
      <c r="I6" s="228" t="s">
        <v>256</v>
      </c>
      <c r="J6" s="228" t="s">
        <v>257</v>
      </c>
      <c r="K6" s="228" t="s">
        <v>258</v>
      </c>
      <c r="L6" s="228" t="s">
        <v>649</v>
      </c>
      <c r="M6" s="229" t="s">
        <v>260</v>
      </c>
    </row>
    <row r="7" spans="1:13" s="28" customFormat="1" ht="51" x14ac:dyDescent="0.25">
      <c r="A7" s="228">
        <v>1</v>
      </c>
      <c r="B7" s="228" t="s">
        <v>650</v>
      </c>
      <c r="C7" s="233" t="s">
        <v>325</v>
      </c>
      <c r="D7" s="233" t="s">
        <v>668</v>
      </c>
      <c r="E7" s="233" t="s">
        <v>75</v>
      </c>
      <c r="F7" s="233" t="s">
        <v>22</v>
      </c>
      <c r="G7" s="233" t="s">
        <v>328</v>
      </c>
      <c r="H7" s="233" t="s">
        <v>669</v>
      </c>
      <c r="I7" s="233" t="s">
        <v>670</v>
      </c>
      <c r="J7" s="233" t="s">
        <v>321</v>
      </c>
      <c r="K7" s="228" t="s">
        <v>651</v>
      </c>
      <c r="L7" s="228" t="s">
        <v>652</v>
      </c>
      <c r="M7" s="228" t="s">
        <v>653</v>
      </c>
    </row>
    <row r="8" spans="1:13" s="28" customFormat="1" ht="20.399999999999999" x14ac:dyDescent="0.25">
      <c r="A8" s="228">
        <v>2</v>
      </c>
      <c r="B8" s="230" t="s">
        <v>654</v>
      </c>
      <c r="C8" s="234">
        <v>3424758</v>
      </c>
      <c r="D8" s="234">
        <v>0</v>
      </c>
      <c r="E8" s="234">
        <v>0</v>
      </c>
      <c r="F8" s="235">
        <v>6727886</v>
      </c>
      <c r="G8" s="236">
        <v>0</v>
      </c>
      <c r="H8" s="235">
        <v>0</v>
      </c>
      <c r="I8" s="235">
        <v>66660</v>
      </c>
      <c r="J8" s="235">
        <v>0</v>
      </c>
      <c r="K8" s="229" t="s">
        <v>630</v>
      </c>
      <c r="L8" s="229"/>
      <c r="M8" s="229"/>
    </row>
    <row r="9" spans="1:13" s="28" customFormat="1" ht="13.2" customHeight="1" x14ac:dyDescent="0.25">
      <c r="A9" s="228">
        <v>3</v>
      </c>
      <c r="B9" s="230" t="s">
        <v>655</v>
      </c>
      <c r="C9" s="237">
        <v>0</v>
      </c>
      <c r="D9" s="235">
        <v>0</v>
      </c>
      <c r="E9" s="235">
        <v>0</v>
      </c>
      <c r="F9" s="235">
        <v>344170</v>
      </c>
      <c r="G9" s="237">
        <v>0</v>
      </c>
      <c r="H9" s="235">
        <v>0</v>
      </c>
      <c r="I9" s="235">
        <v>0</v>
      </c>
      <c r="J9" s="235">
        <v>0</v>
      </c>
      <c r="K9" s="229" t="s">
        <v>630</v>
      </c>
      <c r="L9" s="229"/>
      <c r="M9" s="229"/>
    </row>
    <row r="10" spans="1:13" s="28" customFormat="1" ht="20.399999999999999" x14ac:dyDescent="0.25">
      <c r="A10" s="228">
        <v>4</v>
      </c>
      <c r="B10" s="230" t="s">
        <v>656</v>
      </c>
      <c r="C10" s="237">
        <v>0</v>
      </c>
      <c r="D10" s="235">
        <v>0</v>
      </c>
      <c r="E10" s="234">
        <v>0</v>
      </c>
      <c r="F10" s="235">
        <v>18123138</v>
      </c>
      <c r="G10" s="237">
        <v>169673157</v>
      </c>
      <c r="H10" s="235">
        <v>0</v>
      </c>
      <c r="I10" s="235">
        <v>0</v>
      </c>
      <c r="J10" s="235">
        <v>0</v>
      </c>
      <c r="K10" s="229" t="s">
        <v>630</v>
      </c>
      <c r="L10" s="229"/>
      <c r="M10" s="229"/>
    </row>
    <row r="11" spans="1:13" s="28" customFormat="1" ht="20.399999999999999" x14ac:dyDescent="0.25">
      <c r="A11" s="228">
        <v>5</v>
      </c>
      <c r="B11" s="230" t="s">
        <v>657</v>
      </c>
      <c r="C11" s="237">
        <v>0</v>
      </c>
      <c r="D11" s="235">
        <v>0</v>
      </c>
      <c r="E11" s="235">
        <v>0</v>
      </c>
      <c r="F11" s="235">
        <v>751600</v>
      </c>
      <c r="G11" s="237">
        <v>0</v>
      </c>
      <c r="H11" s="235">
        <v>1354784</v>
      </c>
      <c r="I11" s="235">
        <v>0</v>
      </c>
      <c r="J11" s="235">
        <v>0</v>
      </c>
      <c r="K11" s="229" t="s">
        <v>630</v>
      </c>
      <c r="L11" s="229"/>
      <c r="M11" s="229"/>
    </row>
    <row r="12" spans="1:13" s="28" customFormat="1" ht="20.399999999999999" x14ac:dyDescent="0.25">
      <c r="A12" s="228">
        <v>6</v>
      </c>
      <c r="B12" s="230" t="s">
        <v>658</v>
      </c>
      <c r="C12" s="237">
        <v>76676974</v>
      </c>
      <c r="D12" s="235">
        <v>14667205</v>
      </c>
      <c r="E12" s="234">
        <v>0</v>
      </c>
      <c r="F12" s="235">
        <v>0</v>
      </c>
      <c r="G12" s="237">
        <v>0</v>
      </c>
      <c r="H12" s="235">
        <v>0</v>
      </c>
      <c r="I12" s="235">
        <v>0</v>
      </c>
      <c r="J12" s="235">
        <v>3625646</v>
      </c>
      <c r="K12" s="229" t="s">
        <v>630</v>
      </c>
      <c r="L12" s="229"/>
      <c r="M12" s="229"/>
    </row>
    <row r="13" spans="1:13" s="28" customFormat="1" ht="12" x14ac:dyDescent="0.25">
      <c r="A13" s="228">
        <v>7</v>
      </c>
      <c r="B13" s="230" t="s">
        <v>151</v>
      </c>
      <c r="C13" s="238">
        <v>0</v>
      </c>
      <c r="D13" s="235">
        <v>0</v>
      </c>
      <c r="E13" s="235">
        <v>0</v>
      </c>
      <c r="F13" s="235">
        <v>0</v>
      </c>
      <c r="G13" s="237">
        <v>0</v>
      </c>
      <c r="H13" s="235">
        <v>0</v>
      </c>
      <c r="I13" s="235">
        <v>0</v>
      </c>
      <c r="J13" s="235">
        <v>25543043</v>
      </c>
      <c r="K13" s="229" t="s">
        <v>630</v>
      </c>
      <c r="L13" s="229"/>
      <c r="M13" s="229"/>
    </row>
    <row r="14" spans="1:13" s="28" customFormat="1" ht="13.2" customHeight="1" x14ac:dyDescent="0.25">
      <c r="A14" s="228">
        <v>8</v>
      </c>
      <c r="B14" s="230" t="s">
        <v>351</v>
      </c>
      <c r="C14" s="238">
        <v>15565970</v>
      </c>
      <c r="D14" s="235">
        <v>122615180</v>
      </c>
      <c r="E14" s="234">
        <v>0</v>
      </c>
      <c r="F14" s="235">
        <v>0</v>
      </c>
      <c r="G14" s="237">
        <v>0</v>
      </c>
      <c r="H14" s="235">
        <v>0</v>
      </c>
      <c r="I14" s="235">
        <v>0</v>
      </c>
      <c r="J14" s="235">
        <v>0</v>
      </c>
      <c r="K14" s="229"/>
      <c r="L14" s="229" t="s">
        <v>630</v>
      </c>
      <c r="M14" s="229"/>
    </row>
    <row r="15" spans="1:13" s="28" customFormat="1" ht="13.2" customHeight="1" x14ac:dyDescent="0.25">
      <c r="A15" s="228">
        <v>9</v>
      </c>
      <c r="B15" s="230" t="s">
        <v>826</v>
      </c>
      <c r="C15" s="238">
        <v>426000</v>
      </c>
      <c r="D15" s="235">
        <v>0</v>
      </c>
      <c r="E15" s="235">
        <v>0</v>
      </c>
      <c r="F15" s="255">
        <v>0</v>
      </c>
      <c r="G15" s="237">
        <v>0</v>
      </c>
      <c r="H15" s="235">
        <v>0</v>
      </c>
      <c r="I15" s="235">
        <v>0</v>
      </c>
      <c r="J15" s="235">
        <v>0</v>
      </c>
      <c r="K15" s="229"/>
      <c r="L15" s="229" t="s">
        <v>630</v>
      </c>
      <c r="M15" s="229"/>
    </row>
    <row r="16" spans="1:13" s="28" customFormat="1" ht="20.399999999999999" x14ac:dyDescent="0.25">
      <c r="A16" s="228">
        <v>10</v>
      </c>
      <c r="B16" s="230" t="s">
        <v>376</v>
      </c>
      <c r="C16" s="238">
        <v>280000</v>
      </c>
      <c r="D16" s="235">
        <v>29720000</v>
      </c>
      <c r="E16" s="234">
        <v>0</v>
      </c>
      <c r="F16" s="235">
        <v>0</v>
      </c>
      <c r="G16" s="237">
        <v>0</v>
      </c>
      <c r="H16" s="235">
        <v>0</v>
      </c>
      <c r="I16" s="235">
        <v>0</v>
      </c>
      <c r="J16" s="235">
        <v>0</v>
      </c>
      <c r="K16" s="229"/>
      <c r="L16" s="229" t="s">
        <v>630</v>
      </c>
      <c r="M16" s="229"/>
    </row>
    <row r="17" spans="1:14" s="28" customFormat="1" ht="12" x14ac:dyDescent="0.25">
      <c r="A17" s="228">
        <v>11</v>
      </c>
      <c r="B17" s="230" t="s">
        <v>154</v>
      </c>
      <c r="C17" s="240">
        <v>0</v>
      </c>
      <c r="D17" s="241">
        <v>0</v>
      </c>
      <c r="E17" s="234">
        <v>0</v>
      </c>
      <c r="F17" s="235">
        <v>11244202</v>
      </c>
      <c r="G17" s="237">
        <v>0</v>
      </c>
      <c r="H17" s="235">
        <v>1162539</v>
      </c>
      <c r="I17" s="235">
        <v>0</v>
      </c>
      <c r="J17" s="235">
        <v>0</v>
      </c>
      <c r="K17" s="229" t="s">
        <v>630</v>
      </c>
      <c r="L17" s="229"/>
      <c r="M17" s="229"/>
    </row>
    <row r="18" spans="1:14" s="28" customFormat="1" ht="20.399999999999999" x14ac:dyDescent="0.25">
      <c r="A18" s="228">
        <v>12</v>
      </c>
      <c r="B18" s="230" t="s">
        <v>366</v>
      </c>
      <c r="C18" s="240">
        <v>0</v>
      </c>
      <c r="D18" s="235">
        <v>14388270</v>
      </c>
      <c r="E18" s="235">
        <v>0</v>
      </c>
      <c r="F18" s="239">
        <v>0</v>
      </c>
      <c r="G18" s="237">
        <v>0</v>
      </c>
      <c r="H18" s="235">
        <v>0</v>
      </c>
      <c r="I18" s="235">
        <v>6111943</v>
      </c>
      <c r="J18" s="235">
        <v>0</v>
      </c>
      <c r="K18" s="229"/>
      <c r="L18" s="229" t="s">
        <v>630</v>
      </c>
      <c r="M18" s="229"/>
    </row>
    <row r="19" spans="1:14" s="28" customFormat="1" ht="13.2" customHeight="1" x14ac:dyDescent="0.25">
      <c r="A19" s="228">
        <v>13</v>
      </c>
      <c r="B19" s="230" t="s">
        <v>364</v>
      </c>
      <c r="C19" s="238">
        <v>133540</v>
      </c>
      <c r="D19" s="241">
        <v>0</v>
      </c>
      <c r="E19" s="235">
        <v>0</v>
      </c>
      <c r="F19" s="239">
        <v>22860</v>
      </c>
      <c r="G19" s="237">
        <v>0</v>
      </c>
      <c r="H19" s="235">
        <v>0</v>
      </c>
      <c r="I19" s="235">
        <v>0</v>
      </c>
      <c r="J19" s="235">
        <v>0</v>
      </c>
      <c r="K19" s="229" t="s">
        <v>630</v>
      </c>
      <c r="L19" s="229"/>
      <c r="M19" s="229"/>
    </row>
    <row r="20" spans="1:14" s="28" customFormat="1" ht="13.2" customHeight="1" x14ac:dyDescent="0.25">
      <c r="A20" s="228">
        <v>14</v>
      </c>
      <c r="B20" s="230" t="s">
        <v>659</v>
      </c>
      <c r="C20" s="242">
        <v>0</v>
      </c>
      <c r="D20" s="235">
        <v>0</v>
      </c>
      <c r="E20" s="234">
        <v>0</v>
      </c>
      <c r="F20" s="235">
        <v>2</v>
      </c>
      <c r="G20" s="237">
        <v>0</v>
      </c>
      <c r="H20" s="235">
        <v>6550</v>
      </c>
      <c r="I20" s="235">
        <v>0</v>
      </c>
      <c r="J20" s="235">
        <v>0</v>
      </c>
      <c r="K20" s="229" t="s">
        <v>630</v>
      </c>
      <c r="L20" s="229"/>
      <c r="M20" s="229"/>
    </row>
    <row r="21" spans="1:14" s="28" customFormat="1" ht="13.2" customHeight="1" x14ac:dyDescent="0.25">
      <c r="A21" s="228">
        <v>15</v>
      </c>
      <c r="B21" s="230" t="s">
        <v>158</v>
      </c>
      <c r="C21" s="238">
        <v>526840</v>
      </c>
      <c r="D21" s="241">
        <v>0</v>
      </c>
      <c r="E21" s="235">
        <v>0</v>
      </c>
      <c r="F21" s="239">
        <v>0</v>
      </c>
      <c r="G21" s="237">
        <v>0</v>
      </c>
      <c r="H21" s="235">
        <v>0</v>
      </c>
      <c r="I21" s="235">
        <v>0</v>
      </c>
      <c r="J21" s="235">
        <v>0</v>
      </c>
      <c r="K21" s="229" t="s">
        <v>630</v>
      </c>
      <c r="L21" s="229"/>
      <c r="M21" s="229"/>
    </row>
    <row r="22" spans="1:14" s="28" customFormat="1" ht="12" x14ac:dyDescent="0.25">
      <c r="A22" s="228">
        <v>16</v>
      </c>
      <c r="B22" s="230" t="s">
        <v>159</v>
      </c>
      <c r="C22" s="245">
        <v>0</v>
      </c>
      <c r="D22" s="235">
        <v>0</v>
      </c>
      <c r="E22" s="235">
        <v>0</v>
      </c>
      <c r="F22" s="239">
        <v>83527680</v>
      </c>
      <c r="G22" s="237">
        <v>0</v>
      </c>
      <c r="H22" s="235">
        <v>0</v>
      </c>
      <c r="I22" s="235">
        <v>0</v>
      </c>
      <c r="J22" s="235">
        <v>0</v>
      </c>
      <c r="K22" s="229"/>
      <c r="L22" s="229" t="s">
        <v>630</v>
      </c>
      <c r="M22" s="229"/>
    </row>
    <row r="23" spans="1:14" s="28" customFormat="1" ht="20.399999999999999" x14ac:dyDescent="0.25">
      <c r="A23" s="228">
        <v>17</v>
      </c>
      <c r="B23" s="230" t="s">
        <v>365</v>
      </c>
      <c r="C23" s="243">
        <v>705120</v>
      </c>
      <c r="D23" s="241">
        <v>0</v>
      </c>
      <c r="E23" s="235">
        <v>0</v>
      </c>
      <c r="F23" s="235">
        <v>8000</v>
      </c>
      <c r="G23" s="237">
        <v>0</v>
      </c>
      <c r="H23" s="235">
        <v>0</v>
      </c>
      <c r="I23" s="235">
        <v>0</v>
      </c>
      <c r="J23" s="235">
        <v>0</v>
      </c>
      <c r="K23" s="229" t="s">
        <v>630</v>
      </c>
      <c r="L23" s="229"/>
      <c r="M23" s="229"/>
    </row>
    <row r="24" spans="1:14" s="28" customFormat="1" ht="12" x14ac:dyDescent="0.25">
      <c r="A24" s="228">
        <v>18</v>
      </c>
      <c r="B24" s="230" t="s">
        <v>660</v>
      </c>
      <c r="C24" s="249">
        <v>0</v>
      </c>
      <c r="D24" s="248">
        <v>0</v>
      </c>
      <c r="E24" s="234">
        <v>0</v>
      </c>
      <c r="F24" s="235">
        <v>2</v>
      </c>
      <c r="G24" s="237">
        <v>0</v>
      </c>
      <c r="H24" s="235">
        <v>0</v>
      </c>
      <c r="I24" s="235">
        <v>0</v>
      </c>
      <c r="J24" s="235">
        <v>0</v>
      </c>
      <c r="K24" s="229" t="s">
        <v>630</v>
      </c>
      <c r="L24" s="229"/>
      <c r="M24" s="229"/>
    </row>
    <row r="25" spans="1:14" s="28" customFormat="1" ht="20.399999999999999" x14ac:dyDescent="0.25">
      <c r="A25" s="228">
        <v>19</v>
      </c>
      <c r="B25" s="230" t="s">
        <v>661</v>
      </c>
      <c r="C25" s="238">
        <v>0</v>
      </c>
      <c r="D25" s="235">
        <v>0</v>
      </c>
      <c r="E25" s="235">
        <v>0</v>
      </c>
      <c r="F25" s="235">
        <v>1163070</v>
      </c>
      <c r="G25" s="237">
        <v>0</v>
      </c>
      <c r="H25" s="235">
        <v>0</v>
      </c>
      <c r="I25" s="235">
        <v>0</v>
      </c>
      <c r="J25" s="235">
        <v>0</v>
      </c>
      <c r="K25" s="229" t="s">
        <v>630</v>
      </c>
      <c r="L25" s="229"/>
      <c r="M25" s="229"/>
    </row>
    <row r="26" spans="1:14" s="28" customFormat="1" ht="13.2" customHeight="1" x14ac:dyDescent="0.25">
      <c r="A26" s="228">
        <v>20</v>
      </c>
      <c r="B26" s="230" t="s">
        <v>662</v>
      </c>
      <c r="C26" s="249">
        <v>0</v>
      </c>
      <c r="D26" s="248">
        <v>0</v>
      </c>
      <c r="E26" s="234">
        <v>0</v>
      </c>
      <c r="F26" s="235">
        <v>114000</v>
      </c>
      <c r="G26" s="237">
        <v>0</v>
      </c>
      <c r="H26" s="235">
        <v>0</v>
      </c>
      <c r="I26" s="235">
        <v>0</v>
      </c>
      <c r="J26" s="235">
        <v>0</v>
      </c>
      <c r="K26" s="229" t="s">
        <v>630</v>
      </c>
      <c r="L26" s="229"/>
      <c r="M26" s="229"/>
      <c r="N26" s="231"/>
    </row>
    <row r="27" spans="1:14" s="28" customFormat="1" ht="20.399999999999999" x14ac:dyDescent="0.25">
      <c r="A27" s="228">
        <v>21</v>
      </c>
      <c r="B27" s="233" t="s">
        <v>664</v>
      </c>
      <c r="C27" s="249">
        <v>0</v>
      </c>
      <c r="D27" s="248">
        <v>0</v>
      </c>
      <c r="E27" s="235">
        <v>125151183</v>
      </c>
      <c r="F27" s="235">
        <v>0</v>
      </c>
      <c r="G27" s="237">
        <v>0</v>
      </c>
      <c r="H27" s="235">
        <v>0</v>
      </c>
      <c r="I27" s="235">
        <v>0</v>
      </c>
      <c r="J27" s="235">
        <v>0</v>
      </c>
      <c r="K27" s="229" t="s">
        <v>630</v>
      </c>
      <c r="L27" s="229"/>
      <c r="M27" s="229"/>
    </row>
    <row r="28" spans="1:14" s="28" customFormat="1" ht="12.75" customHeight="1" x14ac:dyDescent="0.25">
      <c r="A28" s="228">
        <v>22</v>
      </c>
      <c r="B28" s="253" t="s">
        <v>186</v>
      </c>
      <c r="C28" s="250">
        <f t="shared" ref="C28:J28" si="0">SUM(C8:C27)</f>
        <v>97739202</v>
      </c>
      <c r="D28" s="250">
        <f t="shared" si="0"/>
        <v>181390655</v>
      </c>
      <c r="E28" s="250">
        <f t="shared" si="0"/>
        <v>125151183</v>
      </c>
      <c r="F28" s="250">
        <f t="shared" si="0"/>
        <v>122026610</v>
      </c>
      <c r="G28" s="250">
        <f t="shared" si="0"/>
        <v>169673157</v>
      </c>
      <c r="H28" s="250">
        <f t="shared" si="0"/>
        <v>2523873</v>
      </c>
      <c r="I28" s="250">
        <f t="shared" si="0"/>
        <v>6178603</v>
      </c>
      <c r="J28" s="250">
        <f t="shared" si="0"/>
        <v>29168689</v>
      </c>
      <c r="K28" s="229"/>
      <c r="L28" s="229"/>
      <c r="M28" s="229"/>
    </row>
    <row r="29" spans="1:14" s="28" customFormat="1" ht="12.75" customHeight="1" x14ac:dyDescent="0.25">
      <c r="A29" s="228">
        <v>23</v>
      </c>
      <c r="B29" s="279" t="s">
        <v>651</v>
      </c>
      <c r="C29" s="251">
        <f>C8+C9+C10+C11+C12+C13+C17+C19+C20+C21+C23+C25+C26+C27+C24</f>
        <v>81467232</v>
      </c>
      <c r="D29" s="251">
        <f t="shared" ref="D29:J29" si="1">D8+D9+D10+D11+D12+D13+D17+D19+D20+D21+D23+D25+D26+D27+D24</f>
        <v>14667205</v>
      </c>
      <c r="E29" s="251">
        <f t="shared" si="1"/>
        <v>125151183</v>
      </c>
      <c r="F29" s="251">
        <f t="shared" si="1"/>
        <v>38498930</v>
      </c>
      <c r="G29" s="251">
        <f t="shared" si="1"/>
        <v>169673157</v>
      </c>
      <c r="H29" s="251">
        <f t="shared" si="1"/>
        <v>2523873</v>
      </c>
      <c r="I29" s="251">
        <f t="shared" si="1"/>
        <v>66660</v>
      </c>
      <c r="J29" s="251">
        <f t="shared" si="1"/>
        <v>29168689</v>
      </c>
      <c r="K29" s="229"/>
      <c r="L29" s="229"/>
      <c r="M29" s="229"/>
    </row>
    <row r="30" spans="1:14" s="28" customFormat="1" ht="12.75" customHeight="1" x14ac:dyDescent="0.25">
      <c r="A30" s="228">
        <v>24</v>
      </c>
      <c r="B30" s="279" t="s">
        <v>652</v>
      </c>
      <c r="C30" s="251">
        <f>C14+C15+C16+C18+C22</f>
        <v>16271970</v>
      </c>
      <c r="D30" s="251">
        <f t="shared" ref="D30:J30" si="2">D14+D15+D16+D18+D22</f>
        <v>166723450</v>
      </c>
      <c r="E30" s="251">
        <f t="shared" si="2"/>
        <v>0</v>
      </c>
      <c r="F30" s="251">
        <f t="shared" si="2"/>
        <v>83527680</v>
      </c>
      <c r="G30" s="251">
        <f t="shared" si="2"/>
        <v>0</v>
      </c>
      <c r="H30" s="251">
        <f t="shared" si="2"/>
        <v>0</v>
      </c>
      <c r="I30" s="251">
        <f t="shared" si="2"/>
        <v>6111943</v>
      </c>
      <c r="J30" s="251">
        <f t="shared" si="2"/>
        <v>0</v>
      </c>
      <c r="K30" s="229"/>
      <c r="L30" s="229"/>
      <c r="M30" s="229"/>
    </row>
    <row r="31" spans="1:14" s="28" customFormat="1" ht="12.75" customHeight="1" x14ac:dyDescent="0.25">
      <c r="A31" s="228">
        <v>25</v>
      </c>
      <c r="B31" s="279" t="s">
        <v>690</v>
      </c>
      <c r="C31" s="251">
        <v>0</v>
      </c>
      <c r="D31" s="251">
        <v>0</v>
      </c>
      <c r="E31" s="251">
        <v>0</v>
      </c>
      <c r="F31" s="251">
        <v>0</v>
      </c>
      <c r="G31" s="251">
        <v>0</v>
      </c>
      <c r="H31" s="251">
        <v>0</v>
      </c>
      <c r="I31" s="251">
        <v>0</v>
      </c>
      <c r="J31" s="251">
        <v>0</v>
      </c>
      <c r="K31" s="229"/>
      <c r="L31" s="229"/>
      <c r="M31" s="229"/>
    </row>
    <row r="32" spans="1:14" s="28" customFormat="1" ht="21.6" x14ac:dyDescent="0.25">
      <c r="A32" s="228">
        <v>26</v>
      </c>
      <c r="B32" s="253" t="s">
        <v>700</v>
      </c>
      <c r="C32" s="250"/>
      <c r="D32" s="250"/>
      <c r="E32" s="250"/>
      <c r="F32" s="250"/>
      <c r="G32" s="250"/>
      <c r="H32" s="250"/>
      <c r="I32" s="250"/>
      <c r="J32" s="250">
        <v>-25543043</v>
      </c>
      <c r="K32" s="229"/>
      <c r="L32" s="229"/>
      <c r="M32" s="229"/>
    </row>
    <row r="33" spans="1:13" s="28" customFormat="1" ht="12.75" customHeight="1" x14ac:dyDescent="0.25">
      <c r="A33" s="228">
        <v>27</v>
      </c>
      <c r="B33" s="253" t="s">
        <v>671</v>
      </c>
      <c r="C33" s="250"/>
      <c r="D33" s="250"/>
      <c r="E33" s="250"/>
      <c r="F33" s="250"/>
      <c r="G33" s="250"/>
      <c r="H33" s="250"/>
      <c r="I33" s="250"/>
      <c r="J33" s="250">
        <v>250626135</v>
      </c>
      <c r="K33" s="229"/>
      <c r="L33" s="229"/>
      <c r="M33" s="229"/>
    </row>
    <row r="34" spans="1:13" s="28" customFormat="1" ht="12.75" customHeight="1" x14ac:dyDescent="0.25">
      <c r="A34" s="295">
        <v>28</v>
      </c>
      <c r="B34" s="254" t="s">
        <v>665</v>
      </c>
      <c r="C34" s="252">
        <f>C28+C32+C33</f>
        <v>97739202</v>
      </c>
      <c r="D34" s="252">
        <f t="shared" ref="D34:J34" si="3">D28+D32+D33</f>
        <v>181390655</v>
      </c>
      <c r="E34" s="252">
        <f t="shared" si="3"/>
        <v>125151183</v>
      </c>
      <c r="F34" s="252">
        <f t="shared" si="3"/>
        <v>122026610</v>
      </c>
      <c r="G34" s="252">
        <f t="shared" si="3"/>
        <v>169673157</v>
      </c>
      <c r="H34" s="252">
        <f t="shared" si="3"/>
        <v>2523873</v>
      </c>
      <c r="I34" s="252">
        <f t="shared" si="3"/>
        <v>6178603</v>
      </c>
      <c r="J34" s="252">
        <f t="shared" si="3"/>
        <v>254251781</v>
      </c>
      <c r="K34" s="229"/>
      <c r="L34" s="229"/>
      <c r="M34" s="229"/>
    </row>
    <row r="35" spans="1:13" s="27" customFormat="1" x14ac:dyDescent="0.25"/>
    <row r="36" spans="1:13" s="27" customFormat="1" x14ac:dyDescent="0.25">
      <c r="J36" s="232"/>
    </row>
    <row r="37" spans="1:13" s="27" customFormat="1" x14ac:dyDescent="0.25"/>
    <row r="38" spans="1:13" s="27" customFormat="1" x14ac:dyDescent="0.25"/>
    <row r="39" spans="1:13" s="27" customFormat="1" x14ac:dyDescent="0.25"/>
    <row r="40" spans="1:13" s="27" customFormat="1" x14ac:dyDescent="0.25"/>
    <row r="41" spans="1:13" s="27" customFormat="1" x14ac:dyDescent="0.25"/>
    <row r="42" spans="1:13" s="27" customFormat="1" x14ac:dyDescent="0.25"/>
    <row r="43" spans="1:13" s="27" customFormat="1" x14ac:dyDescent="0.25"/>
    <row r="44" spans="1:13" s="27" customFormat="1" x14ac:dyDescent="0.25"/>
    <row r="45" spans="1:13" s="27" customFormat="1" x14ac:dyDescent="0.25"/>
    <row r="46" spans="1:13" s="27" customFormat="1" x14ac:dyDescent="0.25"/>
    <row r="47" spans="1:13" s="27" customFormat="1" x14ac:dyDescent="0.25"/>
    <row r="48" spans="1:13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</sheetData>
  <sheetProtection selectLockedCells="1" selectUnlockedCells="1"/>
  <mergeCells count="1">
    <mergeCell ref="A4:M4"/>
  </mergeCells>
  <pageMargins left="0.74791666666666667" right="0.74791666666666667" top="0.98402777777777772" bottom="0.98402777777777772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257" customWidth="1"/>
    <col min="2" max="2" width="28.6640625" style="257" customWidth="1"/>
    <col min="3" max="3" width="24.6640625" style="257" customWidth="1"/>
    <col min="4" max="4" width="9.88671875" style="257" bestFit="1" customWidth="1"/>
    <col min="5" max="5" width="12.6640625" style="257" customWidth="1"/>
    <col min="6" max="6" width="8.6640625" style="257" customWidth="1"/>
    <col min="7" max="16384" width="9.109375" style="277"/>
  </cols>
  <sheetData>
    <row r="1" spans="1:7" s="256" customFormat="1" ht="15" customHeight="1" x14ac:dyDescent="0.25">
      <c r="B1" s="257"/>
      <c r="C1" s="257"/>
      <c r="D1" s="257"/>
      <c r="E1" s="258" t="s">
        <v>732</v>
      </c>
    </row>
    <row r="2" spans="1:7" s="256" customFormat="1" ht="15" customHeight="1" x14ac:dyDescent="0.25">
      <c r="A2" s="257"/>
      <c r="B2" s="257"/>
      <c r="C2" s="257"/>
      <c r="D2" s="257"/>
      <c r="E2" s="258" t="str">
        <f>'1. melléklet'!E2</f>
        <v>a  5/2023. (V.31.) önkormányzati rendelethez</v>
      </c>
    </row>
    <row r="3" spans="1:7" s="256" customFormat="1" ht="15" customHeight="1" x14ac:dyDescent="0.25">
      <c r="A3" s="259"/>
      <c r="B3" s="260"/>
      <c r="C3" s="260"/>
      <c r="D3" s="260"/>
      <c r="E3" s="260"/>
      <c r="F3" s="260"/>
    </row>
    <row r="4" spans="1:7" s="256" customFormat="1" ht="15" customHeight="1" x14ac:dyDescent="0.25">
      <c r="A4" s="373" t="s">
        <v>842</v>
      </c>
      <c r="B4" s="373"/>
      <c r="C4" s="373"/>
      <c r="D4" s="373"/>
      <c r="E4" s="373"/>
      <c r="F4" s="260"/>
      <c r="G4" s="261"/>
    </row>
    <row r="5" spans="1:7" s="256" customFormat="1" ht="15" customHeight="1" x14ac:dyDescent="0.25">
      <c r="A5" s="260"/>
      <c r="B5" s="262"/>
      <c r="C5" s="262"/>
      <c r="D5" s="262"/>
      <c r="E5" s="262"/>
      <c r="F5" s="262"/>
      <c r="G5" s="261"/>
    </row>
    <row r="6" spans="1:7" s="256" customFormat="1" ht="15" customHeight="1" x14ac:dyDescent="0.25">
      <c r="A6" s="263"/>
      <c r="B6" s="264" t="s">
        <v>249</v>
      </c>
      <c r="C6" s="264" t="s">
        <v>250</v>
      </c>
      <c r="D6" s="264" t="s">
        <v>251</v>
      </c>
      <c r="E6" s="265" t="s">
        <v>252</v>
      </c>
      <c r="F6" s="261"/>
    </row>
    <row r="7" spans="1:7" s="256" customFormat="1" x14ac:dyDescent="0.25">
      <c r="A7" s="266">
        <v>1</v>
      </c>
      <c r="B7" s="266" t="s">
        <v>100</v>
      </c>
      <c r="C7" s="264" t="s">
        <v>672</v>
      </c>
      <c r="D7" s="265" t="s">
        <v>248</v>
      </c>
      <c r="E7" s="264" t="s">
        <v>319</v>
      </c>
      <c r="F7" s="261"/>
    </row>
    <row r="8" spans="1:7" s="256" customFormat="1" ht="24" x14ac:dyDescent="0.25">
      <c r="A8" s="265">
        <v>2</v>
      </c>
      <c r="B8" s="267" t="s">
        <v>673</v>
      </c>
      <c r="C8" s="263" t="s">
        <v>674</v>
      </c>
      <c r="D8" s="268">
        <v>1</v>
      </c>
      <c r="E8" s="269">
        <v>1151300</v>
      </c>
      <c r="F8" s="261"/>
    </row>
    <row r="9" spans="1:7" s="256" customFormat="1" ht="36" x14ac:dyDescent="0.25">
      <c r="A9" s="265">
        <v>3</v>
      </c>
      <c r="B9" s="267" t="s">
        <v>675</v>
      </c>
      <c r="C9" s="270"/>
      <c r="D9" s="263">
        <v>0</v>
      </c>
      <c r="E9" s="269">
        <v>0</v>
      </c>
      <c r="F9" s="261"/>
    </row>
    <row r="10" spans="1:7" s="256" customFormat="1" ht="24" x14ac:dyDescent="0.25">
      <c r="A10" s="265">
        <v>4</v>
      </c>
      <c r="B10" s="267" t="s">
        <v>676</v>
      </c>
      <c r="C10" s="271" t="s">
        <v>677</v>
      </c>
      <c r="D10" s="263"/>
      <c r="E10" s="331">
        <v>5357321</v>
      </c>
      <c r="F10" s="261"/>
    </row>
    <row r="11" spans="1:7" s="256" customFormat="1" ht="15" customHeight="1" x14ac:dyDescent="0.25">
      <c r="A11" s="265">
        <v>5</v>
      </c>
      <c r="B11" s="272" t="s">
        <v>678</v>
      </c>
      <c r="C11" s="273" t="s">
        <v>679</v>
      </c>
      <c r="D11" s="332">
        <v>1</v>
      </c>
      <c r="E11" s="274">
        <v>5200571</v>
      </c>
      <c r="F11" s="261"/>
    </row>
    <row r="12" spans="1:7" s="256" customFormat="1" ht="24" x14ac:dyDescent="0.25">
      <c r="A12" s="265">
        <v>6</v>
      </c>
      <c r="B12" s="272"/>
      <c r="C12" s="275" t="s">
        <v>848</v>
      </c>
      <c r="D12" s="332">
        <v>1</v>
      </c>
      <c r="E12" s="274">
        <v>39050</v>
      </c>
      <c r="F12" s="261"/>
    </row>
    <row r="13" spans="1:7" s="256" customFormat="1" ht="15" customHeight="1" x14ac:dyDescent="0.25">
      <c r="A13" s="265">
        <v>7</v>
      </c>
      <c r="B13" s="272"/>
      <c r="C13" s="273" t="s">
        <v>680</v>
      </c>
      <c r="D13" s="332">
        <v>0.5</v>
      </c>
      <c r="E13" s="274">
        <v>117700</v>
      </c>
      <c r="F13" s="261"/>
    </row>
    <row r="14" spans="1:7" s="256" customFormat="1" ht="15" customHeight="1" x14ac:dyDescent="0.25">
      <c r="A14" s="265">
        <v>8</v>
      </c>
      <c r="B14" s="272" t="s">
        <v>681</v>
      </c>
      <c r="C14" s="276"/>
      <c r="D14" s="273">
        <v>0</v>
      </c>
      <c r="E14" s="274">
        <v>0</v>
      </c>
      <c r="F14" s="261"/>
    </row>
    <row r="15" spans="1:7" s="256" customFormat="1" ht="15" customHeight="1" x14ac:dyDescent="0.25">
      <c r="A15" s="265">
        <v>9</v>
      </c>
      <c r="B15" s="272" t="s">
        <v>682</v>
      </c>
      <c r="C15" s="270"/>
      <c r="D15" s="263">
        <v>0</v>
      </c>
      <c r="E15" s="269">
        <v>0</v>
      </c>
      <c r="F15" s="261"/>
    </row>
    <row r="16" spans="1:7" s="256" customFormat="1" ht="36" x14ac:dyDescent="0.25">
      <c r="A16" s="265">
        <v>10</v>
      </c>
      <c r="B16" s="267" t="s">
        <v>683</v>
      </c>
      <c r="C16" s="270"/>
      <c r="D16" s="263">
        <v>0</v>
      </c>
      <c r="E16" s="269">
        <v>0</v>
      </c>
      <c r="F16" s="261"/>
    </row>
    <row r="17" spans="1:6" s="256" customFormat="1" ht="24" x14ac:dyDescent="0.25">
      <c r="A17" s="265">
        <v>11</v>
      </c>
      <c r="B17" s="267" t="s">
        <v>684</v>
      </c>
      <c r="C17" s="270"/>
      <c r="D17" s="263">
        <v>0</v>
      </c>
      <c r="E17" s="269">
        <v>0</v>
      </c>
      <c r="F17" s="261"/>
    </row>
  </sheetData>
  <mergeCells count="1"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G19"/>
  <sheetViews>
    <sheetView zoomScaleNormal="100" workbookViewId="0"/>
  </sheetViews>
  <sheetFormatPr defaultColWidth="9.109375" defaultRowHeight="13.2" x14ac:dyDescent="0.25"/>
  <cols>
    <col min="1" max="1" width="5.6640625" style="46" customWidth="1"/>
    <col min="2" max="2" width="40.33203125" style="46" customWidth="1"/>
    <col min="3" max="6" width="13" style="46" customWidth="1"/>
    <col min="7" max="7" width="10.6640625" style="46" customWidth="1"/>
    <col min="8" max="8" width="8.88671875" style="46" bestFit="1" customWidth="1"/>
    <col min="9" max="16384" width="9.109375" style="46"/>
  </cols>
  <sheetData>
    <row r="1" spans="1:7" ht="15" customHeight="1" x14ac:dyDescent="0.25">
      <c r="A1" s="330"/>
      <c r="B1" s="33"/>
      <c r="C1" s="33"/>
      <c r="D1" s="33"/>
      <c r="E1" s="33"/>
      <c r="F1" s="34" t="s">
        <v>733</v>
      </c>
    </row>
    <row r="2" spans="1:7" ht="15" customHeight="1" x14ac:dyDescent="0.25">
      <c r="A2" s="33"/>
      <c r="B2" s="33"/>
      <c r="C2" s="33"/>
      <c r="D2" s="33"/>
      <c r="E2" s="33"/>
      <c r="F2" s="34" t="str">
        <f>'1. melléklet'!E2</f>
        <v>a  5/2023. (V.31.) önkormányzati rendelethez</v>
      </c>
    </row>
    <row r="3" spans="1:7" ht="15" customHeight="1" x14ac:dyDescent="0.25">
      <c r="A3" s="33"/>
      <c r="B3" s="33"/>
      <c r="C3" s="33"/>
      <c r="D3" s="33"/>
      <c r="E3" s="33"/>
      <c r="F3" s="47"/>
    </row>
    <row r="4" spans="1:7" ht="15" customHeight="1" x14ac:dyDescent="0.25">
      <c r="A4" s="374" t="s">
        <v>737</v>
      </c>
      <c r="B4" s="374"/>
      <c r="C4" s="374"/>
      <c r="D4" s="374"/>
      <c r="E4" s="374"/>
      <c r="F4" s="374"/>
      <c r="G4" s="47"/>
    </row>
    <row r="5" spans="1:7" ht="6.75" customHeight="1" x14ac:dyDescent="0.25">
      <c r="A5" s="71"/>
      <c r="B5" s="71"/>
      <c r="C5" s="71"/>
      <c r="D5" s="71"/>
      <c r="E5" s="71"/>
    </row>
    <row r="6" spans="1:7" x14ac:dyDescent="0.25">
      <c r="A6" s="296"/>
      <c r="B6" s="297" t="s">
        <v>249</v>
      </c>
      <c r="C6" s="298" t="s">
        <v>261</v>
      </c>
      <c r="D6" s="298" t="s">
        <v>251</v>
      </c>
      <c r="E6" s="90" t="s">
        <v>252</v>
      </c>
      <c r="F6" s="299" t="s">
        <v>253</v>
      </c>
    </row>
    <row r="7" spans="1:7" ht="36" x14ac:dyDescent="0.25">
      <c r="A7" s="297">
        <v>1</v>
      </c>
      <c r="B7" s="297" t="s">
        <v>229</v>
      </c>
      <c r="C7" s="297" t="s">
        <v>346</v>
      </c>
      <c r="D7" s="90" t="s">
        <v>230</v>
      </c>
      <c r="E7" s="300" t="s">
        <v>830</v>
      </c>
      <c r="F7" s="300" t="s">
        <v>831</v>
      </c>
    </row>
    <row r="8" spans="1:7" ht="39.75" customHeight="1" x14ac:dyDescent="0.25">
      <c r="A8" s="297">
        <v>2</v>
      </c>
      <c r="B8" s="72" t="s">
        <v>378</v>
      </c>
      <c r="C8" s="79" t="s">
        <v>379</v>
      </c>
      <c r="D8" s="76">
        <v>68946874</v>
      </c>
      <c r="E8" s="76">
        <v>3400000</v>
      </c>
      <c r="F8" s="76">
        <v>0</v>
      </c>
    </row>
    <row r="9" spans="1:7" ht="24" x14ac:dyDescent="0.25">
      <c r="A9" s="297">
        <v>3</v>
      </c>
      <c r="B9" s="72" t="s">
        <v>832</v>
      </c>
      <c r="C9" s="79" t="s">
        <v>841</v>
      </c>
      <c r="D9" s="76">
        <v>1693480</v>
      </c>
      <c r="E9" s="76">
        <v>1354782</v>
      </c>
      <c r="F9" s="76">
        <v>1692030</v>
      </c>
    </row>
    <row r="10" spans="1:7" ht="24" x14ac:dyDescent="0.25">
      <c r="A10" s="297">
        <v>4</v>
      </c>
      <c r="B10" s="72" t="s">
        <v>833</v>
      </c>
      <c r="C10" s="72" t="s">
        <v>834</v>
      </c>
      <c r="D10" s="76">
        <v>134781150</v>
      </c>
      <c r="E10" s="76">
        <v>134781150</v>
      </c>
      <c r="F10" s="76">
        <v>13134723</v>
      </c>
      <c r="G10" s="73"/>
    </row>
    <row r="11" spans="1:7" ht="24" x14ac:dyDescent="0.25">
      <c r="A11" s="297">
        <v>5</v>
      </c>
      <c r="B11" s="72" t="s">
        <v>835</v>
      </c>
      <c r="C11" s="72" t="s">
        <v>847</v>
      </c>
      <c r="D11" s="76">
        <v>30000000</v>
      </c>
      <c r="E11" s="76">
        <v>30000000</v>
      </c>
      <c r="F11" s="76">
        <v>30232505</v>
      </c>
      <c r="G11" s="73"/>
    </row>
    <row r="12" spans="1:7" x14ac:dyDescent="0.25">
      <c r="A12" s="297">
        <v>6</v>
      </c>
      <c r="B12" s="72" t="s">
        <v>836</v>
      </c>
      <c r="C12" s="72" t="s">
        <v>837</v>
      </c>
      <c r="D12" s="76">
        <v>5999336</v>
      </c>
      <c r="E12" s="76">
        <v>5999336</v>
      </c>
      <c r="F12" s="76">
        <v>6003056</v>
      </c>
      <c r="G12" s="73"/>
    </row>
    <row r="13" spans="1:7" ht="24" x14ac:dyDescent="0.25">
      <c r="A13" s="297">
        <v>7</v>
      </c>
      <c r="B13" s="72" t="s">
        <v>838</v>
      </c>
      <c r="C13" s="325" t="s">
        <v>840</v>
      </c>
      <c r="D13" s="76">
        <v>8388934</v>
      </c>
      <c r="E13" s="76">
        <v>8388934</v>
      </c>
      <c r="F13" s="76">
        <v>14664799</v>
      </c>
      <c r="G13" s="73"/>
    </row>
    <row r="14" spans="1:7" ht="15" customHeight="1" x14ac:dyDescent="0.25">
      <c r="A14" s="297">
        <v>8</v>
      </c>
      <c r="B14" s="72" t="s">
        <v>839</v>
      </c>
      <c r="C14" s="72"/>
      <c r="D14" s="76">
        <v>5708400</v>
      </c>
      <c r="E14" s="76">
        <v>5708400</v>
      </c>
      <c r="F14" s="76">
        <v>5708400</v>
      </c>
      <c r="G14" s="73"/>
    </row>
    <row r="15" spans="1:7" ht="24" x14ac:dyDescent="0.25">
      <c r="A15" s="297">
        <v>9</v>
      </c>
      <c r="B15" s="72" t="s">
        <v>724</v>
      </c>
      <c r="C15" s="72" t="s">
        <v>727</v>
      </c>
      <c r="D15" s="78">
        <v>1000000</v>
      </c>
      <c r="E15" s="76">
        <v>0</v>
      </c>
      <c r="F15" s="76">
        <v>1010821</v>
      </c>
      <c r="G15" s="73"/>
    </row>
    <row r="16" spans="1:7" ht="15" customHeight="1" x14ac:dyDescent="0.25">
      <c r="A16" s="297">
        <v>10</v>
      </c>
      <c r="B16" s="72" t="s">
        <v>725</v>
      </c>
      <c r="C16" s="72" t="s">
        <v>726</v>
      </c>
      <c r="D16" s="78">
        <v>11011560</v>
      </c>
      <c r="E16" s="76">
        <v>0</v>
      </c>
      <c r="F16" s="76">
        <v>12035057</v>
      </c>
      <c r="G16" s="73"/>
    </row>
    <row r="19" spans="5:5" x14ac:dyDescent="0.25">
      <c r="E19" s="73"/>
    </row>
  </sheetData>
  <mergeCells count="1">
    <mergeCell ref="A4:F4"/>
  </mergeCells>
  <phoneticPr fontId="17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8"/>
  <sheetViews>
    <sheetView zoomScaleNormal="100" workbookViewId="0"/>
  </sheetViews>
  <sheetFormatPr defaultRowHeight="12.6" x14ac:dyDescent="0.25"/>
  <cols>
    <col min="1" max="1" width="4.88671875" customWidth="1"/>
    <col min="2" max="2" width="4.88671875" style="4" customWidth="1"/>
    <col min="3" max="3" width="47.6640625" style="4" customWidth="1"/>
    <col min="4" max="5" width="13.6640625" style="4" customWidth="1"/>
    <col min="6" max="6" width="10.88671875" bestFit="1" customWidth="1"/>
  </cols>
  <sheetData>
    <row r="1" spans="1:5" s="1" customFormat="1" ht="15" customHeight="1" x14ac:dyDescent="0.25">
      <c r="B1" s="2"/>
      <c r="C1" s="2"/>
      <c r="D1" s="3"/>
      <c r="E1" s="3" t="s">
        <v>280</v>
      </c>
    </row>
    <row r="2" spans="1:5" s="1" customFormat="1" ht="15" customHeight="1" x14ac:dyDescent="0.25">
      <c r="B2" s="2"/>
      <c r="C2" s="2"/>
      <c r="D2" s="3"/>
      <c r="E2" s="3" t="str">
        <f>'4. melléklet'!F2</f>
        <v>a  5/2023. (V.31.) önkormányzati rendelethez</v>
      </c>
    </row>
    <row r="3" spans="1:5" s="1" customFormat="1" ht="15" customHeight="1" x14ac:dyDescent="0.25">
      <c r="B3" s="2"/>
      <c r="C3" s="2"/>
      <c r="D3" s="2"/>
      <c r="E3" s="2"/>
    </row>
    <row r="4" spans="1:5" s="1" customFormat="1" ht="15" customHeight="1" x14ac:dyDescent="0.25">
      <c r="A4" s="334" t="s">
        <v>843</v>
      </c>
      <c r="B4" s="334"/>
      <c r="C4" s="334"/>
      <c r="D4" s="334"/>
      <c r="E4" s="334"/>
    </row>
    <row r="5" spans="1:5" s="1" customFormat="1" ht="6.75" customHeight="1" x14ac:dyDescent="0.25">
      <c r="B5" s="5"/>
      <c r="C5" s="5"/>
      <c r="D5" s="3"/>
      <c r="E5" s="3"/>
    </row>
    <row r="6" spans="1:5" s="1" customFormat="1" ht="15" customHeight="1" x14ac:dyDescent="0.25">
      <c r="A6" s="80"/>
      <c r="B6" s="228" t="s">
        <v>249</v>
      </c>
      <c r="C6" s="228" t="s">
        <v>250</v>
      </c>
      <c r="D6" s="228" t="s">
        <v>251</v>
      </c>
      <c r="E6" s="228" t="s">
        <v>252</v>
      </c>
    </row>
    <row r="7" spans="1:5" s="1" customFormat="1" ht="36" customHeight="1" x14ac:dyDescent="0.25">
      <c r="A7" s="80">
        <v>1</v>
      </c>
      <c r="B7" s="62" t="s">
        <v>118</v>
      </c>
      <c r="C7" s="62" t="s">
        <v>100</v>
      </c>
      <c r="D7" s="62" t="s">
        <v>619</v>
      </c>
      <c r="E7" s="62" t="s">
        <v>591</v>
      </c>
    </row>
    <row r="8" spans="1:5" s="1" customFormat="1" ht="15" customHeight="1" x14ac:dyDescent="0.25">
      <c r="A8" s="80">
        <v>2</v>
      </c>
      <c r="B8" s="375" t="s">
        <v>35</v>
      </c>
      <c r="C8" s="376"/>
      <c r="D8" s="376"/>
      <c r="E8" s="377"/>
    </row>
    <row r="9" spans="1:5" s="1" customFormat="1" ht="24" x14ac:dyDescent="0.25">
      <c r="A9" s="80">
        <v>3</v>
      </c>
      <c r="B9" s="62" t="s">
        <v>50</v>
      </c>
      <c r="C9" s="79" t="s">
        <v>36</v>
      </c>
      <c r="D9" s="8">
        <v>245654447</v>
      </c>
      <c r="E9" s="8">
        <v>136377</v>
      </c>
    </row>
    <row r="10" spans="1:5" s="1" customFormat="1" ht="15" customHeight="1" x14ac:dyDescent="0.25">
      <c r="A10" s="80">
        <v>4</v>
      </c>
      <c r="B10" s="62" t="s">
        <v>51</v>
      </c>
      <c r="C10" s="79" t="s">
        <v>37</v>
      </c>
      <c r="D10" s="8">
        <v>0</v>
      </c>
      <c r="E10" s="8">
        <v>0</v>
      </c>
    </row>
    <row r="11" spans="1:5" s="1" customFormat="1" ht="15" customHeight="1" x14ac:dyDescent="0.25">
      <c r="A11" s="80">
        <v>5</v>
      </c>
      <c r="B11" s="62" t="s">
        <v>52</v>
      </c>
      <c r="C11" s="79" t="s">
        <v>38</v>
      </c>
      <c r="D11" s="8">
        <v>51245</v>
      </c>
      <c r="E11" s="8">
        <v>65560</v>
      </c>
    </row>
    <row r="12" spans="1:5" s="1" customFormat="1" ht="15" customHeight="1" x14ac:dyDescent="0.25">
      <c r="A12" s="80">
        <v>6</v>
      </c>
      <c r="B12" s="62" t="s">
        <v>53</v>
      </c>
      <c r="C12" s="79" t="s">
        <v>39</v>
      </c>
      <c r="D12" s="8">
        <v>0</v>
      </c>
      <c r="E12" s="8">
        <v>0</v>
      </c>
    </row>
    <row r="13" spans="1:5" s="1" customFormat="1" ht="15" customHeight="1" x14ac:dyDescent="0.25">
      <c r="A13" s="80">
        <v>7</v>
      </c>
      <c r="B13" s="179" t="s">
        <v>54</v>
      </c>
      <c r="C13" s="9" t="s">
        <v>40</v>
      </c>
      <c r="D13" s="10">
        <f>SUM(D9:D12)</f>
        <v>245705692</v>
      </c>
      <c r="E13" s="10">
        <f>SUM(E9:E12)</f>
        <v>201937</v>
      </c>
    </row>
    <row r="14" spans="1:5" s="1" customFormat="1" ht="15" customHeight="1" x14ac:dyDescent="0.25">
      <c r="A14" s="80">
        <v>8</v>
      </c>
      <c r="B14" s="179" t="s">
        <v>55</v>
      </c>
      <c r="C14" s="9" t="s">
        <v>278</v>
      </c>
      <c r="D14" s="10">
        <f>'6. melléklet'!G48-'6. melléklet'!G45</f>
        <v>707031857</v>
      </c>
      <c r="E14" s="10">
        <f>'7. melléklet '!G19-'7. melléklet '!G16</f>
        <v>26820115</v>
      </c>
    </row>
    <row r="15" spans="1:5" s="1" customFormat="1" ht="15" customHeight="1" x14ac:dyDescent="0.25">
      <c r="A15" s="80">
        <v>9</v>
      </c>
      <c r="B15" s="179" t="s">
        <v>56</v>
      </c>
      <c r="C15" s="9" t="s">
        <v>263</v>
      </c>
      <c r="D15" s="10">
        <f>0-'6. melléklet'!G96</f>
        <v>-504720892</v>
      </c>
      <c r="E15" s="10">
        <f>0-'7. melléklet '!G45</f>
        <v>-26352972</v>
      </c>
    </row>
    <row r="16" spans="1:5" s="1" customFormat="1" ht="24" customHeight="1" x14ac:dyDescent="0.25">
      <c r="A16" s="80">
        <v>10</v>
      </c>
      <c r="B16" s="62" t="s">
        <v>57</v>
      </c>
      <c r="C16" s="79" t="s">
        <v>714</v>
      </c>
      <c r="D16" s="8">
        <v>0</v>
      </c>
      <c r="E16" s="8">
        <v>0</v>
      </c>
    </row>
    <row r="17" spans="1:6" s="24" customFormat="1" ht="15" customHeight="1" x14ac:dyDescent="0.25">
      <c r="A17" s="80">
        <v>11</v>
      </c>
      <c r="B17" s="62" t="s">
        <v>58</v>
      </c>
      <c r="C17" s="79" t="s">
        <v>715</v>
      </c>
      <c r="D17" s="8">
        <v>-25411</v>
      </c>
      <c r="E17" s="8">
        <v>-1208</v>
      </c>
    </row>
    <row r="18" spans="1:6" s="24" customFormat="1" ht="15" customHeight="1" x14ac:dyDescent="0.25">
      <c r="A18" s="80">
        <v>12</v>
      </c>
      <c r="B18" s="62" t="s">
        <v>59</v>
      </c>
      <c r="C18" s="79" t="s">
        <v>716</v>
      </c>
      <c r="D18" s="8">
        <v>0</v>
      </c>
      <c r="E18" s="8">
        <v>0</v>
      </c>
    </row>
    <row r="19" spans="1:6" s="24" customFormat="1" ht="24" x14ac:dyDescent="0.25">
      <c r="A19" s="80">
        <v>13</v>
      </c>
      <c r="B19" s="62" t="s">
        <v>102</v>
      </c>
      <c r="C19" s="79" t="s">
        <v>717</v>
      </c>
      <c r="D19" s="8">
        <v>0</v>
      </c>
      <c r="E19" s="8">
        <v>0</v>
      </c>
    </row>
    <row r="20" spans="1:6" s="24" customFormat="1" ht="24" x14ac:dyDescent="0.25">
      <c r="A20" s="80">
        <v>14</v>
      </c>
      <c r="B20" s="62" t="s">
        <v>60</v>
      </c>
      <c r="C20" s="79" t="s">
        <v>718</v>
      </c>
      <c r="D20" s="8">
        <v>8744170</v>
      </c>
      <c r="E20" s="8">
        <v>0</v>
      </c>
    </row>
    <row r="21" spans="1:6" s="24" customFormat="1" ht="24" x14ac:dyDescent="0.25">
      <c r="A21" s="80">
        <v>15</v>
      </c>
      <c r="B21" s="62" t="s">
        <v>103</v>
      </c>
      <c r="C21" s="79" t="s">
        <v>719</v>
      </c>
      <c r="D21" s="8">
        <v>24020</v>
      </c>
      <c r="E21" s="8">
        <v>-12820</v>
      </c>
    </row>
    <row r="22" spans="1:6" s="24" customFormat="1" ht="24" x14ac:dyDescent="0.25">
      <c r="A22" s="80">
        <v>16</v>
      </c>
      <c r="B22" s="62" t="s">
        <v>104</v>
      </c>
      <c r="C22" s="79" t="s">
        <v>712</v>
      </c>
      <c r="D22" s="8">
        <v>3797460</v>
      </c>
      <c r="E22" s="8">
        <v>0</v>
      </c>
    </row>
    <row r="23" spans="1:6" s="24" customFormat="1" ht="24" x14ac:dyDescent="0.25">
      <c r="A23" s="80">
        <v>17</v>
      </c>
      <c r="B23" s="62" t="s">
        <v>105</v>
      </c>
      <c r="C23" s="79" t="s">
        <v>721</v>
      </c>
      <c r="D23" s="8">
        <v>0</v>
      </c>
      <c r="E23" s="8"/>
    </row>
    <row r="24" spans="1:6" s="24" customFormat="1" ht="24" x14ac:dyDescent="0.25">
      <c r="A24" s="80">
        <v>18</v>
      </c>
      <c r="B24" s="62" t="s">
        <v>61</v>
      </c>
      <c r="C24" s="79" t="s">
        <v>713</v>
      </c>
      <c r="D24" s="8">
        <v>0</v>
      </c>
      <c r="E24" s="8">
        <v>0</v>
      </c>
    </row>
    <row r="25" spans="1:6" s="24" customFormat="1" ht="24" x14ac:dyDescent="0.25">
      <c r="A25" s="80">
        <v>19</v>
      </c>
      <c r="B25" s="62" t="s">
        <v>106</v>
      </c>
      <c r="C25" s="79" t="s">
        <v>720</v>
      </c>
      <c r="D25" s="8">
        <v>3086500</v>
      </c>
      <c r="E25" s="8">
        <v>0</v>
      </c>
    </row>
    <row r="26" spans="1:6" s="1" customFormat="1" ht="15" customHeight="1" x14ac:dyDescent="0.25">
      <c r="A26" s="80">
        <v>20</v>
      </c>
      <c r="B26" s="179">
        <v>18</v>
      </c>
      <c r="C26" s="9" t="s">
        <v>722</v>
      </c>
      <c r="D26" s="10">
        <f>SUM(D16:D25)</f>
        <v>15626739</v>
      </c>
      <c r="E26" s="10">
        <f>SUM(E16:E25)</f>
        <v>-14028</v>
      </c>
      <c r="F26" s="11"/>
    </row>
    <row r="27" spans="1:6" s="1" customFormat="1" ht="15" customHeight="1" x14ac:dyDescent="0.25">
      <c r="A27" s="80">
        <v>21</v>
      </c>
      <c r="B27" s="375" t="s">
        <v>41</v>
      </c>
      <c r="C27" s="376"/>
      <c r="D27" s="376"/>
      <c r="E27" s="377"/>
    </row>
    <row r="28" spans="1:6" s="1" customFormat="1" ht="24" x14ac:dyDescent="0.25">
      <c r="A28" s="80">
        <v>22</v>
      </c>
      <c r="B28" s="62">
        <v>19</v>
      </c>
      <c r="C28" s="79" t="s">
        <v>36</v>
      </c>
      <c r="D28" s="8">
        <v>463559171</v>
      </c>
      <c r="E28" s="8">
        <v>609667</v>
      </c>
    </row>
    <row r="29" spans="1:6" s="1" customFormat="1" ht="15" customHeight="1" x14ac:dyDescent="0.25">
      <c r="A29" s="80">
        <v>23</v>
      </c>
      <c r="B29" s="62">
        <v>20</v>
      </c>
      <c r="C29" s="79" t="s">
        <v>37</v>
      </c>
      <c r="D29" s="8">
        <v>0</v>
      </c>
      <c r="E29" s="8">
        <v>0</v>
      </c>
    </row>
    <row r="30" spans="1:6" s="1" customFormat="1" ht="15" customHeight="1" x14ac:dyDescent="0.25">
      <c r="A30" s="80">
        <v>24</v>
      </c>
      <c r="B30" s="62">
        <v>22</v>
      </c>
      <c r="C30" s="79" t="s">
        <v>38</v>
      </c>
      <c r="D30" s="8">
        <v>84225</v>
      </c>
      <c r="E30" s="8">
        <v>45385</v>
      </c>
    </row>
    <row r="31" spans="1:6" s="1" customFormat="1" ht="15" customHeight="1" x14ac:dyDescent="0.25">
      <c r="A31" s="80">
        <v>25</v>
      </c>
      <c r="B31" s="62">
        <v>23</v>
      </c>
      <c r="C31" s="79" t="s">
        <v>39</v>
      </c>
      <c r="D31" s="8">
        <v>0</v>
      </c>
      <c r="E31" s="8">
        <v>0</v>
      </c>
    </row>
    <row r="32" spans="1:6" s="1" customFormat="1" ht="15" customHeight="1" x14ac:dyDescent="0.25">
      <c r="A32" s="80">
        <v>26</v>
      </c>
      <c r="B32" s="179">
        <v>23</v>
      </c>
      <c r="C32" s="9" t="s">
        <v>723</v>
      </c>
      <c r="D32" s="10">
        <f>SUM(D28:D31)</f>
        <v>463643396</v>
      </c>
      <c r="E32" s="10">
        <f>SUM(E28:E31)</f>
        <v>655052</v>
      </c>
      <c r="F32" s="11"/>
    </row>
    <row r="33" spans="2:5" s="1" customFormat="1" ht="15" customHeight="1" x14ac:dyDescent="0.25">
      <c r="B33" s="2"/>
      <c r="C33" s="2"/>
      <c r="D33" s="2"/>
      <c r="E33" s="2"/>
    </row>
    <row r="34" spans="2:5" x14ac:dyDescent="0.25">
      <c r="D34" s="66"/>
      <c r="E34" s="66"/>
    </row>
    <row r="35" spans="2:5" x14ac:dyDescent="0.25">
      <c r="D35" s="66"/>
      <c r="E35" s="66"/>
    </row>
    <row r="37" spans="2:5" x14ac:dyDescent="0.25">
      <c r="D37" s="66"/>
    </row>
    <row r="38" spans="2:5" x14ac:dyDescent="0.25">
      <c r="D38" s="66"/>
    </row>
  </sheetData>
  <mergeCells count="3">
    <mergeCell ref="B8:E8"/>
    <mergeCell ref="B27:E27"/>
    <mergeCell ref="A4:E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F26"/>
  <sheetViews>
    <sheetView zoomScaleNormal="100" workbookViewId="0"/>
  </sheetViews>
  <sheetFormatPr defaultRowHeight="12.6" x14ac:dyDescent="0.25"/>
  <cols>
    <col min="1" max="1" width="5.6640625" style="4" customWidth="1"/>
    <col min="2" max="2" width="43.44140625" style="4" customWidth="1"/>
    <col min="3" max="5" width="11.6640625" style="4" customWidth="1"/>
    <col min="6" max="6" width="10.6640625" style="4" customWidth="1"/>
  </cols>
  <sheetData>
    <row r="1" spans="1:6" s="1" customFormat="1" ht="13.95" customHeight="1" x14ac:dyDescent="0.25">
      <c r="A1" s="2"/>
      <c r="B1" s="2"/>
      <c r="C1" s="2"/>
      <c r="D1" s="2"/>
      <c r="E1" s="3" t="s">
        <v>226</v>
      </c>
    </row>
    <row r="2" spans="1:6" s="1" customFormat="1" ht="13.95" customHeight="1" x14ac:dyDescent="0.25">
      <c r="A2" s="2"/>
      <c r="B2" s="2"/>
      <c r="C2" s="2"/>
      <c r="D2" s="2"/>
      <c r="E2" s="3" t="str">
        <f>'4. melléklet'!F2</f>
        <v>a  5/2023. (V.31.) önkormányzati rendelethez</v>
      </c>
    </row>
    <row r="3" spans="1:6" s="1" customFormat="1" ht="13.95" customHeight="1" x14ac:dyDescent="0.25">
      <c r="A3" s="2"/>
      <c r="B3" s="2"/>
      <c r="C3" s="2"/>
      <c r="D3" s="2"/>
      <c r="E3" s="2"/>
      <c r="F3" s="2"/>
    </row>
    <row r="4" spans="1:6" s="1" customFormat="1" ht="15" customHeight="1" x14ac:dyDescent="0.25">
      <c r="A4" s="334" t="s">
        <v>740</v>
      </c>
      <c r="B4" s="334"/>
      <c r="C4" s="334"/>
      <c r="D4" s="334"/>
      <c r="E4" s="334"/>
      <c r="F4" s="70"/>
    </row>
    <row r="5" spans="1:6" s="1" customFormat="1" ht="6.75" customHeight="1" x14ac:dyDescent="0.25">
      <c r="A5" s="7"/>
      <c r="B5" s="7"/>
      <c r="C5" s="7"/>
      <c r="D5" s="7"/>
      <c r="E5" s="7"/>
      <c r="F5" s="7"/>
    </row>
    <row r="6" spans="1:6" s="1" customFormat="1" ht="15" customHeight="1" x14ac:dyDescent="0.25">
      <c r="A6" s="62"/>
      <c r="B6" s="80" t="s">
        <v>249</v>
      </c>
      <c r="C6" s="62" t="s">
        <v>250</v>
      </c>
      <c r="D6" s="62" t="s">
        <v>251</v>
      </c>
      <c r="E6" s="62" t="s">
        <v>252</v>
      </c>
    </row>
    <row r="7" spans="1:6" s="1" customFormat="1" ht="48" x14ac:dyDescent="0.25">
      <c r="A7" s="62">
        <v>1</v>
      </c>
      <c r="B7" s="62" t="s">
        <v>100</v>
      </c>
      <c r="C7" s="62" t="s">
        <v>396</v>
      </c>
      <c r="D7" s="62" t="s">
        <v>397</v>
      </c>
      <c r="E7" s="62" t="s">
        <v>395</v>
      </c>
      <c r="F7" s="21"/>
    </row>
    <row r="8" spans="1:6" s="1" customFormat="1" ht="15" customHeight="1" x14ac:dyDescent="0.25">
      <c r="A8" s="62">
        <v>2</v>
      </c>
      <c r="B8" s="79" t="s">
        <v>0</v>
      </c>
      <c r="C8" s="8">
        <v>703406211</v>
      </c>
      <c r="D8" s="8">
        <v>1277072</v>
      </c>
      <c r="E8" s="77">
        <f>SUM(C8:D8)</f>
        <v>704683283</v>
      </c>
      <c r="F8" s="20"/>
    </row>
    <row r="9" spans="1:6" s="1" customFormat="1" ht="15" customHeight="1" x14ac:dyDescent="0.25">
      <c r="A9" s="62">
        <v>3</v>
      </c>
      <c r="B9" s="79" t="s">
        <v>1</v>
      </c>
      <c r="C9" s="8">
        <v>475857167</v>
      </c>
      <c r="D9" s="8">
        <v>26352972</v>
      </c>
      <c r="E9" s="77">
        <f>SUM(C9:D9)</f>
        <v>502210139</v>
      </c>
      <c r="F9" s="20"/>
    </row>
    <row r="10" spans="1:6" s="1" customFormat="1" ht="15" customHeight="1" x14ac:dyDescent="0.25">
      <c r="A10" s="62">
        <v>4</v>
      </c>
      <c r="B10" s="9" t="s">
        <v>2</v>
      </c>
      <c r="C10" s="10">
        <f>C8-C9</f>
        <v>227549044</v>
      </c>
      <c r="D10" s="10">
        <f>D8-D9</f>
        <v>-25075900</v>
      </c>
      <c r="E10" s="10">
        <f>E8-E9</f>
        <v>202473144</v>
      </c>
      <c r="F10" s="20"/>
    </row>
    <row r="11" spans="1:6" s="1" customFormat="1" ht="15" customHeight="1" x14ac:dyDescent="0.25">
      <c r="A11" s="62">
        <v>5</v>
      </c>
      <c r="B11" s="79" t="s">
        <v>3</v>
      </c>
      <c r="C11" s="8">
        <v>254049844</v>
      </c>
      <c r="D11" s="8">
        <v>25744980</v>
      </c>
      <c r="E11" s="77">
        <f t="shared" ref="E11:E26" si="0">SUM(C11:D11)</f>
        <v>279794824</v>
      </c>
      <c r="F11" s="20"/>
    </row>
    <row r="12" spans="1:6" s="1" customFormat="1" ht="15" customHeight="1" x14ac:dyDescent="0.25">
      <c r="A12" s="62">
        <v>6</v>
      </c>
      <c r="B12" s="79" t="s">
        <v>4</v>
      </c>
      <c r="C12" s="8">
        <v>28863725</v>
      </c>
      <c r="D12" s="8">
        <v>0</v>
      </c>
      <c r="E12" s="77">
        <f t="shared" si="0"/>
        <v>28863725</v>
      </c>
      <c r="F12" s="20"/>
    </row>
    <row r="13" spans="1:6" s="1" customFormat="1" ht="22.8" x14ac:dyDescent="0.25">
      <c r="A13" s="62">
        <v>7</v>
      </c>
      <c r="B13" s="9" t="s">
        <v>5</v>
      </c>
      <c r="C13" s="10">
        <f>C11-C12</f>
        <v>225186119</v>
      </c>
      <c r="D13" s="10">
        <f>D11-D12</f>
        <v>25744980</v>
      </c>
      <c r="E13" s="89">
        <f t="shared" si="0"/>
        <v>250931099</v>
      </c>
      <c r="F13" s="20"/>
    </row>
    <row r="14" spans="1:6" s="1" customFormat="1" ht="15" customHeight="1" x14ac:dyDescent="0.25">
      <c r="A14" s="62">
        <v>8</v>
      </c>
      <c r="B14" s="9" t="s">
        <v>6</v>
      </c>
      <c r="C14" s="10">
        <f>C10+C13</f>
        <v>452735163</v>
      </c>
      <c r="D14" s="10">
        <f>D10+D13</f>
        <v>669080</v>
      </c>
      <c r="E14" s="89">
        <f t="shared" si="0"/>
        <v>453404243</v>
      </c>
      <c r="F14" s="20"/>
    </row>
    <row r="15" spans="1:6" s="1" customFormat="1" ht="15" customHeight="1" x14ac:dyDescent="0.25">
      <c r="A15" s="62">
        <v>9</v>
      </c>
      <c r="B15" s="79" t="s">
        <v>7</v>
      </c>
      <c r="C15" s="8">
        <v>0</v>
      </c>
      <c r="D15" s="8">
        <v>0</v>
      </c>
      <c r="E15" s="77">
        <f t="shared" si="0"/>
        <v>0</v>
      </c>
      <c r="F15" s="20"/>
    </row>
    <row r="16" spans="1:6" s="1" customFormat="1" ht="15" customHeight="1" x14ac:dyDescent="0.25">
      <c r="A16" s="62">
        <v>10</v>
      </c>
      <c r="B16" s="79" t="s">
        <v>8</v>
      </c>
      <c r="C16" s="8">
        <v>0</v>
      </c>
      <c r="D16" s="8">
        <v>0</v>
      </c>
      <c r="E16" s="77">
        <f t="shared" si="0"/>
        <v>0</v>
      </c>
      <c r="F16" s="20"/>
    </row>
    <row r="17" spans="1:6" s="1" customFormat="1" ht="22.8" x14ac:dyDescent="0.25">
      <c r="A17" s="62">
        <v>11</v>
      </c>
      <c r="B17" s="9" t="s">
        <v>9</v>
      </c>
      <c r="C17" s="10">
        <f>C15-C16</f>
        <v>0</v>
      </c>
      <c r="D17" s="10">
        <f>D15-D16</f>
        <v>0</v>
      </c>
      <c r="E17" s="89">
        <f t="shared" si="0"/>
        <v>0</v>
      </c>
      <c r="F17" s="20"/>
    </row>
    <row r="18" spans="1:6" s="1" customFormat="1" ht="15" customHeight="1" x14ac:dyDescent="0.25">
      <c r="A18" s="62">
        <v>12</v>
      </c>
      <c r="B18" s="79" t="s">
        <v>10</v>
      </c>
      <c r="C18" s="8">
        <v>0</v>
      </c>
      <c r="D18" s="8">
        <v>0</v>
      </c>
      <c r="E18" s="77">
        <f t="shared" si="0"/>
        <v>0</v>
      </c>
      <c r="F18" s="20"/>
    </row>
    <row r="19" spans="1:6" s="1" customFormat="1" ht="15" customHeight="1" x14ac:dyDescent="0.25">
      <c r="A19" s="62">
        <v>13</v>
      </c>
      <c r="B19" s="79" t="s">
        <v>11</v>
      </c>
      <c r="C19" s="8">
        <v>0</v>
      </c>
      <c r="D19" s="8">
        <v>0</v>
      </c>
      <c r="E19" s="77">
        <f t="shared" si="0"/>
        <v>0</v>
      </c>
      <c r="F19" s="20"/>
    </row>
    <row r="20" spans="1:6" s="1" customFormat="1" ht="22.8" x14ac:dyDescent="0.25">
      <c r="A20" s="62">
        <v>14</v>
      </c>
      <c r="B20" s="9" t="s">
        <v>12</v>
      </c>
      <c r="C20" s="10">
        <f>C18-C19</f>
        <v>0</v>
      </c>
      <c r="D20" s="10">
        <f>D18-D19</f>
        <v>0</v>
      </c>
      <c r="E20" s="89">
        <f t="shared" si="0"/>
        <v>0</v>
      </c>
      <c r="F20" s="20"/>
    </row>
    <row r="21" spans="1:6" s="1" customFormat="1" ht="15" customHeight="1" x14ac:dyDescent="0.25">
      <c r="A21" s="62">
        <v>15</v>
      </c>
      <c r="B21" s="9" t="s">
        <v>13</v>
      </c>
      <c r="C21" s="10">
        <f>C17+C20</f>
        <v>0</v>
      </c>
      <c r="D21" s="10">
        <f>D17+D20</f>
        <v>0</v>
      </c>
      <c r="E21" s="89">
        <f t="shared" si="0"/>
        <v>0</v>
      </c>
      <c r="F21" s="20"/>
    </row>
    <row r="22" spans="1:6" s="1" customFormat="1" ht="15" customHeight="1" x14ac:dyDescent="0.25">
      <c r="A22" s="62">
        <v>16</v>
      </c>
      <c r="B22" s="9" t="s">
        <v>14</v>
      </c>
      <c r="C22" s="10">
        <f>C14+C21</f>
        <v>452735163</v>
      </c>
      <c r="D22" s="10">
        <f>D14+D21</f>
        <v>669080</v>
      </c>
      <c r="E22" s="89">
        <f t="shared" si="0"/>
        <v>453404243</v>
      </c>
      <c r="F22" s="20"/>
    </row>
    <row r="23" spans="1:6" s="1" customFormat="1" ht="22.8" x14ac:dyDescent="0.25">
      <c r="A23" s="62">
        <v>17</v>
      </c>
      <c r="B23" s="9" t="s">
        <v>15</v>
      </c>
      <c r="C23" s="10">
        <v>0</v>
      </c>
      <c r="D23" s="10">
        <v>0</v>
      </c>
      <c r="E23" s="89">
        <f t="shared" si="0"/>
        <v>0</v>
      </c>
      <c r="F23" s="2"/>
    </row>
    <row r="24" spans="1:6" ht="15" customHeight="1" x14ac:dyDescent="0.25">
      <c r="A24" s="62">
        <v>18</v>
      </c>
      <c r="B24" s="9" t="s">
        <v>16</v>
      </c>
      <c r="C24" s="10">
        <f>C14-C23</f>
        <v>452735163</v>
      </c>
      <c r="D24" s="10">
        <f>D14-D23</f>
        <v>669080</v>
      </c>
      <c r="E24" s="89">
        <f t="shared" si="0"/>
        <v>453404243</v>
      </c>
    </row>
    <row r="25" spans="1:6" ht="22.8" x14ac:dyDescent="0.25">
      <c r="A25" s="62">
        <v>19</v>
      </c>
      <c r="B25" s="9" t="s">
        <v>18</v>
      </c>
      <c r="C25" s="10">
        <v>0</v>
      </c>
      <c r="D25" s="10">
        <v>0</v>
      </c>
      <c r="E25" s="89">
        <f t="shared" si="0"/>
        <v>0</v>
      </c>
    </row>
    <row r="26" spans="1:6" ht="22.8" x14ac:dyDescent="0.25">
      <c r="A26" s="62">
        <v>20</v>
      </c>
      <c r="B26" s="9" t="s">
        <v>17</v>
      </c>
      <c r="C26" s="10">
        <f>C21-C25</f>
        <v>0</v>
      </c>
      <c r="D26" s="10">
        <f>D21-D25</f>
        <v>0</v>
      </c>
      <c r="E26" s="89">
        <f t="shared" si="0"/>
        <v>0</v>
      </c>
    </row>
  </sheetData>
  <mergeCells count="1">
    <mergeCell ref="A4:E4"/>
  </mergeCells>
  <phoneticPr fontId="1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8"/>
  <sheetViews>
    <sheetView zoomScaleNormal="100" workbookViewId="0"/>
  </sheetViews>
  <sheetFormatPr defaultRowHeight="12.6" x14ac:dyDescent="0.25"/>
  <cols>
    <col min="1" max="1" width="5.6640625" style="4" customWidth="1"/>
    <col min="2" max="2" width="40.109375" style="4" customWidth="1"/>
    <col min="3" max="5" width="10.6640625" style="4" customWidth="1"/>
    <col min="6" max="6" width="8.6640625" style="4" customWidth="1"/>
  </cols>
  <sheetData>
    <row r="1" spans="1:7" s="1" customFormat="1" ht="13.2" customHeight="1" x14ac:dyDescent="0.25">
      <c r="A1" s="2"/>
      <c r="B1" s="2"/>
      <c r="C1" s="2"/>
      <c r="D1" s="2"/>
      <c r="E1" s="2"/>
      <c r="F1" s="3" t="s">
        <v>235</v>
      </c>
      <c r="G1" s="2"/>
    </row>
    <row r="2" spans="1:7" s="1" customFormat="1" ht="13.2" customHeight="1" x14ac:dyDescent="0.25">
      <c r="A2" s="2"/>
      <c r="B2" s="2"/>
      <c r="C2" s="2"/>
      <c r="D2" s="2"/>
      <c r="E2" s="2"/>
      <c r="F2" s="3" t="str">
        <f>'1. melléklet'!E2</f>
        <v>a  5/2023. (V.31.) önkormányzati rendelethez</v>
      </c>
      <c r="G2" s="2"/>
    </row>
    <row r="3" spans="1:7" s="1" customFormat="1" ht="13.2" customHeight="1" x14ac:dyDescent="0.25">
      <c r="A3" s="2"/>
      <c r="B3" s="2"/>
      <c r="C3" s="2"/>
      <c r="D3" s="2"/>
      <c r="E3" s="2"/>
      <c r="F3" s="2"/>
      <c r="G3" s="2"/>
    </row>
    <row r="4" spans="1:7" s="1" customFormat="1" ht="15" customHeight="1" x14ac:dyDescent="0.25">
      <c r="A4" s="335" t="s">
        <v>741</v>
      </c>
      <c r="B4" s="335"/>
      <c r="C4" s="335"/>
      <c r="D4" s="335"/>
      <c r="E4" s="335"/>
      <c r="F4" s="335"/>
      <c r="G4" s="2"/>
    </row>
    <row r="5" spans="1:7" s="1" customFormat="1" ht="6.75" customHeight="1" x14ac:dyDescent="0.25">
      <c r="A5" s="36"/>
      <c r="B5" s="36"/>
      <c r="C5" s="36"/>
      <c r="D5" s="36"/>
      <c r="E5" s="36"/>
      <c r="F5" s="3"/>
      <c r="G5" s="2"/>
    </row>
    <row r="6" spans="1:7" s="1" customFormat="1" ht="15" customHeight="1" x14ac:dyDescent="0.25">
      <c r="A6" s="62"/>
      <c r="B6" s="80" t="s">
        <v>249</v>
      </c>
      <c r="C6" s="62" t="s">
        <v>250</v>
      </c>
      <c r="D6" s="62" t="s">
        <v>251</v>
      </c>
      <c r="E6" s="62" t="s">
        <v>252</v>
      </c>
      <c r="F6" s="62" t="s">
        <v>253</v>
      </c>
      <c r="G6" s="2"/>
    </row>
    <row r="7" spans="1:7" s="1" customFormat="1" ht="24" x14ac:dyDescent="0.25">
      <c r="A7" s="90">
        <v>1</v>
      </c>
      <c r="B7" s="91" t="s">
        <v>100</v>
      </c>
      <c r="C7" s="90" t="s">
        <v>113</v>
      </c>
      <c r="D7" s="90" t="s">
        <v>114</v>
      </c>
      <c r="E7" s="62" t="s">
        <v>115</v>
      </c>
      <c r="F7" s="62" t="s">
        <v>117</v>
      </c>
    </row>
    <row r="8" spans="1:7" s="1" customFormat="1" ht="15" customHeight="1" x14ac:dyDescent="0.25">
      <c r="A8" s="80">
        <v>2</v>
      </c>
      <c r="B8" s="336" t="s">
        <v>74</v>
      </c>
      <c r="C8" s="336"/>
      <c r="D8" s="336"/>
      <c r="E8" s="336"/>
      <c r="F8" s="336"/>
    </row>
    <row r="9" spans="1:7" s="1" customFormat="1" ht="15" customHeight="1" x14ac:dyDescent="0.25">
      <c r="A9" s="90">
        <v>3</v>
      </c>
      <c r="B9" s="92" t="s">
        <v>325</v>
      </c>
      <c r="C9" s="38">
        <f>SUM(C10:C11)</f>
        <v>79101933</v>
      </c>
      <c r="D9" s="38">
        <f t="shared" ref="D9:E9" si="0">SUM(D10:D11)</f>
        <v>97739202</v>
      </c>
      <c r="E9" s="38">
        <f t="shared" si="0"/>
        <v>97739202</v>
      </c>
      <c r="F9" s="163">
        <f>E9/D9</f>
        <v>1</v>
      </c>
    </row>
    <row r="10" spans="1:7" s="1" customFormat="1" ht="15" customHeight="1" x14ac:dyDescent="0.25">
      <c r="A10" s="80">
        <v>4</v>
      </c>
      <c r="B10" s="42" t="s">
        <v>79</v>
      </c>
      <c r="C10" s="39">
        <f>'6. melléklet'!E10</f>
        <v>54945543</v>
      </c>
      <c r="D10" s="39">
        <f>'6. melléklet'!F10</f>
        <v>76676974</v>
      </c>
      <c r="E10" s="39">
        <f>'6. melléklet'!G10</f>
        <v>76676974</v>
      </c>
      <c r="F10" s="163">
        <f>E10/D10</f>
        <v>1</v>
      </c>
    </row>
    <row r="11" spans="1:7" s="1" customFormat="1" ht="24" x14ac:dyDescent="0.25">
      <c r="A11" s="90">
        <v>5</v>
      </c>
      <c r="B11" s="93" t="s">
        <v>327</v>
      </c>
      <c r="C11" s="39">
        <f>'6. melléklet'!E17</f>
        <v>24156390</v>
      </c>
      <c r="D11" s="39">
        <f>'6. melléklet'!F17</f>
        <v>21062228</v>
      </c>
      <c r="E11" s="39">
        <f>'6. melléklet'!G17</f>
        <v>21062228</v>
      </c>
      <c r="F11" s="165">
        <f>E11/D11</f>
        <v>1</v>
      </c>
    </row>
    <row r="12" spans="1:7" s="1" customFormat="1" ht="24" x14ac:dyDescent="0.25">
      <c r="A12" s="80">
        <v>6</v>
      </c>
      <c r="B12" s="67" t="s">
        <v>326</v>
      </c>
      <c r="C12" s="37">
        <f>SUM(C13:C14)</f>
        <v>149833600</v>
      </c>
      <c r="D12" s="37">
        <f t="shared" ref="D12:E12" si="1">SUM(D13:D14)</f>
        <v>181390655</v>
      </c>
      <c r="E12" s="37">
        <f t="shared" si="1"/>
        <v>181390655</v>
      </c>
      <c r="F12" s="163">
        <f t="shared" ref="F12:F14" si="2">E12/D12</f>
        <v>1</v>
      </c>
    </row>
    <row r="13" spans="1:7" s="1" customFormat="1" ht="15" customHeight="1" x14ac:dyDescent="0.25">
      <c r="A13" s="90">
        <v>7</v>
      </c>
      <c r="B13" s="94" t="s">
        <v>167</v>
      </c>
      <c r="C13" s="39">
        <f>'6. melléklet'!E37</f>
        <v>0</v>
      </c>
      <c r="D13" s="39">
        <f>'6. melléklet'!F37</f>
        <v>14667205</v>
      </c>
      <c r="E13" s="39">
        <f>'6. melléklet'!G37</f>
        <v>14667205</v>
      </c>
      <c r="F13" s="165">
        <f t="shared" si="2"/>
        <v>1</v>
      </c>
    </row>
    <row r="14" spans="1:7" s="1" customFormat="1" ht="24" x14ac:dyDescent="0.25">
      <c r="A14" s="80">
        <v>8</v>
      </c>
      <c r="B14" s="93" t="s">
        <v>168</v>
      </c>
      <c r="C14" s="39">
        <f>'6. melléklet'!E38</f>
        <v>149833600</v>
      </c>
      <c r="D14" s="39">
        <f>'6. melléklet'!F38</f>
        <v>166723450</v>
      </c>
      <c r="E14" s="39">
        <f>'6. melléklet'!G38</f>
        <v>166723450</v>
      </c>
      <c r="F14" s="165">
        <f t="shared" si="2"/>
        <v>1</v>
      </c>
    </row>
    <row r="15" spans="1:7" s="1" customFormat="1" ht="15" customHeight="1" x14ac:dyDescent="0.25">
      <c r="A15" s="90">
        <v>9</v>
      </c>
      <c r="B15" s="95" t="s">
        <v>75</v>
      </c>
      <c r="C15" s="37">
        <f>SUM(C16:C18)</f>
        <v>96000000</v>
      </c>
      <c r="D15" s="37">
        <f>SUM(D16:D18)</f>
        <v>113000000</v>
      </c>
      <c r="E15" s="37">
        <f>SUM(E16:E18)</f>
        <v>125151183</v>
      </c>
      <c r="F15" s="163">
        <f t="shared" ref="F15:F27" si="3">E15/D15</f>
        <v>1.1075325929203539</v>
      </c>
    </row>
    <row r="16" spans="1:7" s="1" customFormat="1" ht="15" customHeight="1" x14ac:dyDescent="0.25">
      <c r="A16" s="80">
        <v>10</v>
      </c>
      <c r="B16" s="42" t="s">
        <v>76</v>
      </c>
      <c r="C16" s="39">
        <f>'6. melléklet'!E19</f>
        <v>61000000</v>
      </c>
      <c r="D16" s="39">
        <f>'6. melléklet'!F19</f>
        <v>61000000</v>
      </c>
      <c r="E16" s="39">
        <f>'6. melléklet'!G19</f>
        <v>66314637</v>
      </c>
      <c r="F16" s="165">
        <f t="shared" si="3"/>
        <v>1.0871251967213116</v>
      </c>
    </row>
    <row r="17" spans="1:6" s="1" customFormat="1" ht="15" customHeight="1" x14ac:dyDescent="0.25">
      <c r="A17" s="90">
        <v>11</v>
      </c>
      <c r="B17" s="42" t="s">
        <v>77</v>
      </c>
      <c r="C17" s="39">
        <f>'6. melléklet'!E20</f>
        <v>34500000</v>
      </c>
      <c r="D17" s="39">
        <f>'6. melléklet'!F20</f>
        <v>50500000</v>
      </c>
      <c r="E17" s="39">
        <f>'6. melléklet'!G20</f>
        <v>57125760</v>
      </c>
      <c r="F17" s="165">
        <f t="shared" si="3"/>
        <v>1.1312031683168318</v>
      </c>
    </row>
    <row r="18" spans="1:6" s="1" customFormat="1" ht="15" customHeight="1" x14ac:dyDescent="0.25">
      <c r="A18" s="80">
        <v>12</v>
      </c>
      <c r="B18" s="42" t="s">
        <v>78</v>
      </c>
      <c r="C18" s="39">
        <f>'6. melléklet'!E23</f>
        <v>500000</v>
      </c>
      <c r="D18" s="39">
        <f>'6. melléklet'!F23</f>
        <v>1500000</v>
      </c>
      <c r="E18" s="39">
        <f>'6. melléklet'!G23</f>
        <v>1710786</v>
      </c>
      <c r="F18" s="165">
        <f t="shared" si="3"/>
        <v>1.1405240000000001</v>
      </c>
    </row>
    <row r="19" spans="1:6" s="1" customFormat="1" ht="15" customHeight="1" x14ac:dyDescent="0.25">
      <c r="A19" s="90">
        <v>13</v>
      </c>
      <c r="B19" s="95" t="s">
        <v>22</v>
      </c>
      <c r="C19" s="37">
        <f>'6. melléklet'!E24+'7. melléklet '!E9</f>
        <v>96236544</v>
      </c>
      <c r="D19" s="37">
        <f>'6. melléklet'!F24+'7. melléklet '!F9</f>
        <v>116642305</v>
      </c>
      <c r="E19" s="37">
        <f>'6. melléklet'!G24+'7. melléklet '!G9</f>
        <v>122026610</v>
      </c>
      <c r="F19" s="163">
        <f>E19/D19</f>
        <v>1.0461608247539347</v>
      </c>
    </row>
    <row r="20" spans="1:6" s="1" customFormat="1" ht="15" customHeight="1" x14ac:dyDescent="0.25">
      <c r="A20" s="80">
        <v>14</v>
      </c>
      <c r="B20" s="95" t="s">
        <v>328</v>
      </c>
      <c r="C20" s="37">
        <f>'6. melléklet'!E39</f>
        <v>0</v>
      </c>
      <c r="D20" s="37">
        <f>'6. melléklet'!F39</f>
        <v>169673157</v>
      </c>
      <c r="E20" s="37">
        <f>'6. melléklet'!G39</f>
        <v>169673157</v>
      </c>
      <c r="F20" s="163">
        <f t="shared" ref="F20:F21" si="4">E20/D20</f>
        <v>1</v>
      </c>
    </row>
    <row r="21" spans="1:6" s="1" customFormat="1" ht="15" customHeight="1" x14ac:dyDescent="0.25">
      <c r="A21" s="90">
        <v>15</v>
      </c>
      <c r="B21" s="95" t="s">
        <v>329</v>
      </c>
      <c r="C21" s="38">
        <f>'6. melléklet'!E33</f>
        <v>1166025</v>
      </c>
      <c r="D21" s="38">
        <f>'6. melléklet'!F33</f>
        <v>2520809</v>
      </c>
      <c r="E21" s="38">
        <f>'6. melléklet'!G33</f>
        <v>2523873</v>
      </c>
      <c r="F21" s="163">
        <f t="shared" si="4"/>
        <v>1.0012154828073052</v>
      </c>
    </row>
    <row r="22" spans="1:6" s="1" customFormat="1" ht="15" customHeight="1" x14ac:dyDescent="0.25">
      <c r="A22" s="80">
        <v>16</v>
      </c>
      <c r="B22" s="95" t="s">
        <v>330</v>
      </c>
      <c r="C22" s="37">
        <f>'6. melléklet'!E41</f>
        <v>131700</v>
      </c>
      <c r="D22" s="37">
        <f>'6. melléklet'!F41</f>
        <v>5840100</v>
      </c>
      <c r="E22" s="37">
        <f>'6. melléklet'!G41</f>
        <v>6178603</v>
      </c>
      <c r="F22" s="163">
        <f t="shared" si="3"/>
        <v>1.0579618499683225</v>
      </c>
    </row>
    <row r="23" spans="1:6" s="1" customFormat="1" ht="15" customHeight="1" x14ac:dyDescent="0.25">
      <c r="A23" s="100">
        <v>17</v>
      </c>
      <c r="B23" s="96" t="s">
        <v>80</v>
      </c>
      <c r="C23" s="69">
        <f>C9+C12+C15+C19+C20+C21+C22</f>
        <v>422469802</v>
      </c>
      <c r="D23" s="69">
        <f>D9+D12+D15+D19+D20+D21+D22</f>
        <v>686806228</v>
      </c>
      <c r="E23" s="69">
        <f>E9+E12+E15+E19+E20+E21+E22</f>
        <v>704683283</v>
      </c>
      <c r="F23" s="164">
        <f t="shared" si="3"/>
        <v>1.0260292558092527</v>
      </c>
    </row>
    <row r="24" spans="1:6" s="1" customFormat="1" ht="15" customHeight="1" x14ac:dyDescent="0.25">
      <c r="A24" s="80">
        <v>18</v>
      </c>
      <c r="B24" s="42" t="s">
        <v>231</v>
      </c>
      <c r="C24" s="39">
        <f>'6. melléklet'!E45+'7. melléklet '!E16</f>
        <v>250626135</v>
      </c>
      <c r="D24" s="39">
        <f>'6. melléklet'!F45+'7. melléklet '!F16</f>
        <v>250626135</v>
      </c>
      <c r="E24" s="39">
        <f>'6. melléklet'!G45+'7. melléklet '!G16</f>
        <v>250626135</v>
      </c>
      <c r="F24" s="165">
        <f t="shared" si="3"/>
        <v>1</v>
      </c>
    </row>
    <row r="25" spans="1:6" s="1" customFormat="1" ht="15" customHeight="1" x14ac:dyDescent="0.25">
      <c r="A25" s="90">
        <v>19</v>
      </c>
      <c r="B25" s="42" t="s">
        <v>82</v>
      </c>
      <c r="C25" s="39">
        <f>'6. melléklet'!E46</f>
        <v>0</v>
      </c>
      <c r="D25" s="39">
        <f>'6. melléklet'!F46</f>
        <v>3625646</v>
      </c>
      <c r="E25" s="39">
        <f>'6. melléklet'!G46</f>
        <v>3625646</v>
      </c>
      <c r="F25" s="165">
        <f t="shared" si="3"/>
        <v>1</v>
      </c>
    </row>
    <row r="26" spans="1:6" s="1" customFormat="1" ht="15" customHeight="1" x14ac:dyDescent="0.25">
      <c r="A26" s="101">
        <v>20</v>
      </c>
      <c r="B26" s="96" t="s">
        <v>232</v>
      </c>
      <c r="C26" s="68">
        <f>SUM(C24:C25)</f>
        <v>250626135</v>
      </c>
      <c r="D26" s="68">
        <f>SUM(D24:D25)</f>
        <v>254251781</v>
      </c>
      <c r="E26" s="68">
        <f>SUM(E24:E25)</f>
        <v>254251781</v>
      </c>
      <c r="F26" s="164">
        <f t="shared" si="3"/>
        <v>1</v>
      </c>
    </row>
    <row r="27" spans="1:6" s="1" customFormat="1" ht="18" customHeight="1" x14ac:dyDescent="0.25">
      <c r="A27" s="102">
        <v>21</v>
      </c>
      <c r="B27" s="97" t="s">
        <v>119</v>
      </c>
      <c r="C27" s="40">
        <f>C26+C23</f>
        <v>673095937</v>
      </c>
      <c r="D27" s="40">
        <f>D26+D23</f>
        <v>941058009</v>
      </c>
      <c r="E27" s="40">
        <f>E26+E23</f>
        <v>958935064</v>
      </c>
      <c r="F27" s="166">
        <f t="shared" si="3"/>
        <v>1.0189967619732569</v>
      </c>
    </row>
    <row r="28" spans="1:6" s="1" customFormat="1" ht="15" customHeight="1" x14ac:dyDescent="0.25">
      <c r="A28" s="80">
        <v>22</v>
      </c>
      <c r="B28" s="336" t="s">
        <v>83</v>
      </c>
      <c r="C28" s="336"/>
      <c r="D28" s="336"/>
      <c r="E28" s="336"/>
      <c r="F28" s="336"/>
    </row>
    <row r="29" spans="1:6" s="1" customFormat="1" ht="15" customHeight="1" x14ac:dyDescent="0.25">
      <c r="A29" s="90">
        <v>23</v>
      </c>
      <c r="B29" s="95" t="s">
        <v>84</v>
      </c>
      <c r="C29" s="38">
        <f>'5. melléklet'!H8+'5. melléklet'!H9+'5. melléklet'!H10+'5. melléklet'!H11+'5. melléklet'!H12+'5. melléklet'!H13+'5. melléklet'!H14</f>
        <v>268469148</v>
      </c>
      <c r="D29" s="38">
        <f>'5. melléklet'!I8+'5. melléklet'!I9+'5. melléklet'!I10+'5. melléklet'!I11+'5. melléklet'!I12+'5. melléklet'!I13+'5. melléklet'!I14</f>
        <v>330562342</v>
      </c>
      <c r="E29" s="38">
        <f>'5. melléklet'!J8+'5. melléklet'!J9+'5. melléklet'!J10+'5. melléklet'!J11+'5. melléklet'!J12+'5. melléklet'!J13+'5. melléklet'!J14</f>
        <v>319449758</v>
      </c>
      <c r="F29" s="167">
        <f>E29/D29</f>
        <v>0.9663827889989961</v>
      </c>
    </row>
    <row r="30" spans="1:6" s="1" customFormat="1" ht="15" customHeight="1" x14ac:dyDescent="0.25">
      <c r="A30" s="80">
        <v>24</v>
      </c>
      <c r="B30" s="95" t="s">
        <v>120</v>
      </c>
      <c r="C30" s="37">
        <f>'5. melléklet'!H25</f>
        <v>281184408</v>
      </c>
      <c r="D30" s="37">
        <f>'5. melléklet'!I25</f>
        <v>325203207</v>
      </c>
      <c r="E30" s="37">
        <f>'5. melléklet'!J25</f>
        <v>182760381</v>
      </c>
      <c r="F30" s="167">
        <f t="shared" ref="F30:F36" si="5">E30/D30</f>
        <v>0.56198824939632286</v>
      </c>
    </row>
    <row r="31" spans="1:6" s="1" customFormat="1" ht="15" customHeight="1" x14ac:dyDescent="0.25">
      <c r="A31" s="90">
        <v>25</v>
      </c>
      <c r="B31" s="95" t="s">
        <v>85</v>
      </c>
      <c r="C31" s="38">
        <f>SUM(C32:C32)</f>
        <v>121539672</v>
      </c>
      <c r="D31" s="38">
        <f>SUM(D32:D32)</f>
        <v>281971778</v>
      </c>
      <c r="E31" s="38">
        <f>SUM(E32:E32)</f>
        <v>0</v>
      </c>
      <c r="F31" s="167">
        <f t="shared" si="5"/>
        <v>0</v>
      </c>
    </row>
    <row r="32" spans="1:6" s="1" customFormat="1" ht="15" customHeight="1" x14ac:dyDescent="0.25">
      <c r="A32" s="80">
        <v>26</v>
      </c>
      <c r="B32" s="42" t="s">
        <v>86</v>
      </c>
      <c r="C32" s="39">
        <f>'5. melléklet'!H15</f>
        <v>121539672</v>
      </c>
      <c r="D32" s="39">
        <f>'5. melléklet'!I15</f>
        <v>281971778</v>
      </c>
      <c r="E32" s="39">
        <f>'5. melléklet'!J15</f>
        <v>0</v>
      </c>
      <c r="F32" s="168">
        <f t="shared" si="5"/>
        <v>0</v>
      </c>
    </row>
    <row r="33" spans="1:6" s="1" customFormat="1" ht="15" customHeight="1" x14ac:dyDescent="0.25">
      <c r="A33" s="100">
        <v>27</v>
      </c>
      <c r="B33" s="96" t="s">
        <v>87</v>
      </c>
      <c r="C33" s="68">
        <f>C29+C30+C31</f>
        <v>671193228</v>
      </c>
      <c r="D33" s="68">
        <f>D29+D30+D31</f>
        <v>937737327</v>
      </c>
      <c r="E33" s="68">
        <f>E29+E30+E31</f>
        <v>502210139</v>
      </c>
      <c r="F33" s="169">
        <f t="shared" si="5"/>
        <v>0.53555523976705255</v>
      </c>
    </row>
    <row r="34" spans="1:6" s="1" customFormat="1" ht="15" customHeight="1" x14ac:dyDescent="0.25">
      <c r="A34" s="80">
        <v>28</v>
      </c>
      <c r="B34" s="79" t="s">
        <v>320</v>
      </c>
      <c r="C34" s="8">
        <f>'5. melléklet'!H26</f>
        <v>1902709</v>
      </c>
      <c r="D34" s="8">
        <f>'5. melléklet'!I26</f>
        <v>3320682</v>
      </c>
      <c r="E34" s="8">
        <f>'5. melléklet'!J26</f>
        <v>3320682</v>
      </c>
      <c r="F34" s="168">
        <f t="shared" si="5"/>
        <v>1</v>
      </c>
    </row>
    <row r="35" spans="1:6" s="1" customFormat="1" ht="15" customHeight="1" x14ac:dyDescent="0.25">
      <c r="A35" s="100">
        <v>29</v>
      </c>
      <c r="B35" s="96" t="s">
        <v>88</v>
      </c>
      <c r="C35" s="69">
        <f>SUM(C34:C34)</f>
        <v>1902709</v>
      </c>
      <c r="D35" s="69">
        <f>SUM(D34:D34)</f>
        <v>3320682</v>
      </c>
      <c r="E35" s="69">
        <f>SUM(E34:E34)</f>
        <v>3320682</v>
      </c>
      <c r="F35" s="169">
        <f>E35/D35</f>
        <v>1</v>
      </c>
    </row>
    <row r="36" spans="1:6" s="1" customFormat="1" ht="18" customHeight="1" x14ac:dyDescent="0.25">
      <c r="A36" s="99">
        <v>30</v>
      </c>
      <c r="B36" s="97" t="s">
        <v>233</v>
      </c>
      <c r="C36" s="98">
        <f>C33+C35</f>
        <v>673095937</v>
      </c>
      <c r="D36" s="98">
        <f>D33+D35</f>
        <v>941058009</v>
      </c>
      <c r="E36" s="98">
        <f>E33+E35</f>
        <v>505530821</v>
      </c>
      <c r="F36" s="170">
        <f t="shared" si="5"/>
        <v>0.53719411148436436</v>
      </c>
    </row>
    <row r="37" spans="1:6" s="1" customFormat="1" x14ac:dyDescent="0.25">
      <c r="A37" s="33"/>
      <c r="B37" s="33"/>
      <c r="C37" s="33"/>
      <c r="D37" s="33"/>
      <c r="E37" s="33"/>
      <c r="F37" s="33"/>
    </row>
    <row r="38" spans="1:6" s="1" customFormat="1" ht="15" customHeight="1" x14ac:dyDescent="0.25">
      <c r="A38" s="33"/>
      <c r="B38" s="33"/>
      <c r="C38" s="33"/>
      <c r="D38" s="33"/>
      <c r="E38" s="33"/>
      <c r="F38" s="33"/>
    </row>
  </sheetData>
  <mergeCells count="3">
    <mergeCell ref="A4:F4"/>
    <mergeCell ref="B8:F8"/>
    <mergeCell ref="B28:F28"/>
  </mergeCells>
  <phoneticPr fontId="14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31" customWidth="1"/>
    <col min="2" max="2" width="30.33203125" style="31" bestFit="1" customWidth="1"/>
    <col min="3" max="5" width="10.44140625" style="31" customWidth="1"/>
    <col min="6" max="6" width="7.44140625" style="31" customWidth="1"/>
    <col min="7" max="7" width="30.33203125" style="31" customWidth="1"/>
    <col min="8" max="9" width="10.44140625" style="31" customWidth="1"/>
    <col min="10" max="10" width="10.44140625" style="30" customWidth="1"/>
    <col min="11" max="11" width="7.44140625" style="30" customWidth="1"/>
    <col min="12" max="12" width="9.109375" style="30" customWidth="1"/>
    <col min="13" max="13" width="10.6640625" style="176" customWidth="1"/>
    <col min="14" max="251" width="9.109375" style="30" customWidth="1"/>
    <col min="252" max="16384" width="11.5546875" style="30"/>
  </cols>
  <sheetData>
    <row r="1" spans="1:13" s="27" customFormat="1" ht="13.95" customHeight="1" x14ac:dyDescent="0.25">
      <c r="B1" s="28"/>
      <c r="C1" s="28"/>
      <c r="D1" s="28"/>
      <c r="E1" s="28"/>
      <c r="F1" s="28"/>
      <c r="G1" s="28"/>
      <c r="K1" s="45" t="s">
        <v>236</v>
      </c>
      <c r="M1" s="171"/>
    </row>
    <row r="2" spans="1:13" s="27" customFormat="1" ht="13.95" customHeight="1" x14ac:dyDescent="0.25">
      <c r="A2" s="31"/>
      <c r="B2" s="31"/>
      <c r="C2" s="31"/>
      <c r="D2" s="31"/>
      <c r="E2" s="31"/>
      <c r="F2" s="31"/>
      <c r="G2" s="31"/>
      <c r="K2" s="45" t="str">
        <f>'1. melléklet'!E2</f>
        <v>a  5/2023. (V.31.) önkormányzati rendelethez</v>
      </c>
      <c r="M2" s="171"/>
    </row>
    <row r="3" spans="1:13" s="27" customFormat="1" ht="6" customHeight="1" x14ac:dyDescent="0.25">
      <c r="A3" s="29"/>
      <c r="B3" s="28"/>
      <c r="C3" s="28"/>
      <c r="D3" s="28"/>
      <c r="E3" s="28"/>
      <c r="F3" s="28"/>
      <c r="G3" s="28"/>
      <c r="H3" s="28"/>
      <c r="I3" s="28"/>
      <c r="M3" s="171"/>
    </row>
    <row r="4" spans="1:13" s="27" customFormat="1" ht="15" customHeight="1" x14ac:dyDescent="0.25">
      <c r="A4" s="337" t="s">
        <v>742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M4" s="171"/>
    </row>
    <row r="5" spans="1:13" s="27" customFormat="1" ht="6" customHeight="1" x14ac:dyDescent="0.25">
      <c r="A5" s="29"/>
      <c r="B5" s="28"/>
      <c r="C5" s="28"/>
      <c r="D5" s="28"/>
      <c r="E5" s="28"/>
      <c r="F5" s="28"/>
      <c r="G5" s="29"/>
      <c r="H5" s="28"/>
      <c r="I5" s="28"/>
      <c r="M5" s="171"/>
    </row>
    <row r="6" spans="1:13" s="27" customFormat="1" x14ac:dyDescent="0.25">
      <c r="A6" s="109"/>
      <c r="B6" s="109" t="s">
        <v>249</v>
      </c>
      <c r="C6" s="108" t="s">
        <v>250</v>
      </c>
      <c r="D6" s="108" t="s">
        <v>251</v>
      </c>
      <c r="E6" s="108" t="s">
        <v>252</v>
      </c>
      <c r="F6" s="108" t="s">
        <v>253</v>
      </c>
      <c r="G6" s="108" t="s">
        <v>254</v>
      </c>
      <c r="H6" s="108" t="s">
        <v>255</v>
      </c>
      <c r="I6" s="108" t="s">
        <v>256</v>
      </c>
      <c r="J6" s="108" t="s">
        <v>257</v>
      </c>
      <c r="K6" s="108" t="s">
        <v>258</v>
      </c>
      <c r="M6" s="171"/>
    </row>
    <row r="7" spans="1:13" s="27" customFormat="1" ht="24" x14ac:dyDescent="0.25">
      <c r="A7" s="108">
        <v>1</v>
      </c>
      <c r="B7" s="109" t="s">
        <v>100</v>
      </c>
      <c r="C7" s="90" t="s">
        <v>113</v>
      </c>
      <c r="D7" s="90" t="s">
        <v>114</v>
      </c>
      <c r="E7" s="62" t="s">
        <v>115</v>
      </c>
      <c r="F7" s="62" t="s">
        <v>117</v>
      </c>
      <c r="G7" s="109" t="s">
        <v>100</v>
      </c>
      <c r="H7" s="90" t="s">
        <v>113</v>
      </c>
      <c r="I7" s="90" t="s">
        <v>114</v>
      </c>
      <c r="J7" s="62" t="s">
        <v>115</v>
      </c>
      <c r="K7" s="62" t="s">
        <v>117</v>
      </c>
      <c r="M7" s="171"/>
    </row>
    <row r="8" spans="1:13" s="27" customFormat="1" ht="15" customHeight="1" x14ac:dyDescent="0.25">
      <c r="A8" s="109">
        <v>2</v>
      </c>
      <c r="B8" s="133" t="s">
        <v>79</v>
      </c>
      <c r="C8" s="117">
        <f>'6. melléklet'!E10</f>
        <v>54945543</v>
      </c>
      <c r="D8" s="117">
        <f>'6. melléklet'!F10</f>
        <v>76676974</v>
      </c>
      <c r="E8" s="117">
        <f>'6. melléklet'!G10</f>
        <v>76676974</v>
      </c>
      <c r="F8" s="118">
        <f>E8/D8</f>
        <v>1</v>
      </c>
      <c r="G8" s="116" t="s">
        <v>32</v>
      </c>
      <c r="H8" s="117">
        <f>'6. melléklet'!E50+'7. melléklet '!E21</f>
        <v>77060266</v>
      </c>
      <c r="I8" s="117">
        <f>'6. melléklet'!F50+'7. melléklet '!F21</f>
        <v>83757032</v>
      </c>
      <c r="J8" s="117">
        <f>'6. melléklet'!G50+'7. melléklet '!G21</f>
        <v>83757032</v>
      </c>
      <c r="K8" s="118">
        <f t="shared" ref="K8:K15" si="0">J8/I8</f>
        <v>1</v>
      </c>
      <c r="M8" s="171"/>
    </row>
    <row r="9" spans="1:13" s="27" customFormat="1" ht="24" x14ac:dyDescent="0.25">
      <c r="A9" s="108">
        <v>3</v>
      </c>
      <c r="B9" s="133" t="s">
        <v>586</v>
      </c>
      <c r="C9" s="117">
        <f>'6. melléklet'!E17</f>
        <v>24156390</v>
      </c>
      <c r="D9" s="117">
        <f>'6. melléklet'!F17</f>
        <v>21062228</v>
      </c>
      <c r="E9" s="117">
        <f>'6. melléklet'!G17</f>
        <v>21062228</v>
      </c>
      <c r="F9" s="118">
        <f t="shared" ref="F9:F29" si="1">E9/D9</f>
        <v>1</v>
      </c>
      <c r="G9" s="116" t="s">
        <v>89</v>
      </c>
      <c r="H9" s="117">
        <f>'6. melléklet'!E62+'7. melléklet '!E33</f>
        <v>10321712</v>
      </c>
      <c r="I9" s="117">
        <f>'6. melléklet'!F62+'7. melléklet '!F33</f>
        <v>10920419</v>
      </c>
      <c r="J9" s="117">
        <f>'6. melléklet'!G62+'7. melléklet '!G33</f>
        <v>10920419</v>
      </c>
      <c r="K9" s="118">
        <f t="shared" si="0"/>
        <v>1</v>
      </c>
      <c r="M9" s="171"/>
    </row>
    <row r="10" spans="1:13" s="27" customFormat="1" ht="15" customHeight="1" x14ac:dyDescent="0.25">
      <c r="A10" s="109">
        <v>4</v>
      </c>
      <c r="B10" s="116" t="s">
        <v>76</v>
      </c>
      <c r="C10" s="117">
        <f>'6. melléklet'!E19</f>
        <v>61000000</v>
      </c>
      <c r="D10" s="117">
        <f>'6. melléklet'!F19</f>
        <v>61000000</v>
      </c>
      <c r="E10" s="117">
        <f>'6. melléklet'!G19</f>
        <v>66314637</v>
      </c>
      <c r="F10" s="118">
        <f t="shared" si="1"/>
        <v>1.0871251967213116</v>
      </c>
      <c r="G10" s="116" t="s">
        <v>33</v>
      </c>
      <c r="H10" s="117">
        <f>'6. melléklet'!E63+'7. melléklet '!E34</f>
        <v>143094615</v>
      </c>
      <c r="I10" s="117">
        <f>'6. melléklet'!F63+'7. melléklet '!F34</f>
        <v>182490276</v>
      </c>
      <c r="J10" s="117">
        <f>'6. melléklet'!G63+'7. melléklet '!G34</f>
        <v>171757940</v>
      </c>
      <c r="K10" s="118">
        <f t="shared" si="0"/>
        <v>0.94118954590216086</v>
      </c>
      <c r="M10" s="171"/>
    </row>
    <row r="11" spans="1:13" s="27" customFormat="1" ht="15" customHeight="1" x14ac:dyDescent="0.25">
      <c r="A11" s="108">
        <v>5</v>
      </c>
      <c r="B11" s="116" t="s">
        <v>77</v>
      </c>
      <c r="C11" s="117">
        <f>'6. melléklet'!E20</f>
        <v>34500000</v>
      </c>
      <c r="D11" s="117">
        <f>'6. melléklet'!F20</f>
        <v>50500000</v>
      </c>
      <c r="E11" s="117">
        <f>'6. melléklet'!G20</f>
        <v>57125760</v>
      </c>
      <c r="F11" s="118">
        <f t="shared" si="1"/>
        <v>1.1312031683168318</v>
      </c>
      <c r="G11" s="116" t="s">
        <v>34</v>
      </c>
      <c r="H11" s="117">
        <f>'6. melléklet'!E73</f>
        <v>3000000</v>
      </c>
      <c r="I11" s="117">
        <f>'6. melléklet'!F73</f>
        <v>3000000</v>
      </c>
      <c r="J11" s="117">
        <f>'6. melléklet'!G73</f>
        <v>2677200</v>
      </c>
      <c r="K11" s="118">
        <f t="shared" si="0"/>
        <v>0.89239999999999997</v>
      </c>
      <c r="M11" s="171"/>
    </row>
    <row r="12" spans="1:13" s="27" customFormat="1" ht="15" customHeight="1" x14ac:dyDescent="0.25">
      <c r="A12" s="109">
        <v>6</v>
      </c>
      <c r="B12" s="116" t="s">
        <v>78</v>
      </c>
      <c r="C12" s="117">
        <f>'6. melléklet'!E23</f>
        <v>500000</v>
      </c>
      <c r="D12" s="117">
        <f>'6. melléklet'!F23</f>
        <v>1500000</v>
      </c>
      <c r="E12" s="117">
        <f>'6. melléklet'!G23</f>
        <v>1710786</v>
      </c>
      <c r="F12" s="118">
        <f t="shared" si="1"/>
        <v>1.1405240000000001</v>
      </c>
      <c r="G12" s="116" t="s">
        <v>90</v>
      </c>
      <c r="H12" s="117">
        <f>'6. melléklet'!E75</f>
        <v>2787780</v>
      </c>
      <c r="I12" s="117">
        <f>'6. melléklet'!F75</f>
        <v>2251250</v>
      </c>
      <c r="J12" s="117">
        <f>'6. melléklet'!G75</f>
        <v>2251250</v>
      </c>
      <c r="K12" s="118">
        <f t="shared" si="0"/>
        <v>1</v>
      </c>
      <c r="M12" s="171"/>
    </row>
    <row r="13" spans="1:13" s="27" customFormat="1" ht="24" x14ac:dyDescent="0.25">
      <c r="A13" s="108">
        <v>7</v>
      </c>
      <c r="B13" s="116" t="s">
        <v>22</v>
      </c>
      <c r="C13" s="117">
        <f>'6. melléklet'!E24+'7. melléklet '!E9</f>
        <v>96236544</v>
      </c>
      <c r="D13" s="117">
        <f>'6. melléklet'!F24+'7. melléklet '!F9</f>
        <v>116642305</v>
      </c>
      <c r="E13" s="117">
        <f>'6. melléklet'!G24+'7. melléklet '!G9</f>
        <v>122026610</v>
      </c>
      <c r="F13" s="118">
        <f t="shared" si="1"/>
        <v>1.0461608247539347</v>
      </c>
      <c r="G13" s="133" t="s">
        <v>163</v>
      </c>
      <c r="H13" s="117">
        <f>'6. melléklet'!E76</f>
        <v>26304775</v>
      </c>
      <c r="I13" s="117">
        <f>'6. melléklet'!F76</f>
        <v>27825565</v>
      </c>
      <c r="J13" s="117">
        <f>'6. melléklet'!G76</f>
        <v>27768664</v>
      </c>
      <c r="K13" s="118">
        <f t="shared" si="0"/>
        <v>0.99795508195431071</v>
      </c>
      <c r="M13" s="171"/>
    </row>
    <row r="14" spans="1:13" s="27" customFormat="1" ht="24" x14ac:dyDescent="0.25">
      <c r="A14" s="109">
        <v>8</v>
      </c>
      <c r="B14" s="133" t="s">
        <v>329</v>
      </c>
      <c r="C14" s="128">
        <f>'6. melléklet'!E33</f>
        <v>1166025</v>
      </c>
      <c r="D14" s="128">
        <f>'6. melléklet'!F33</f>
        <v>2520809</v>
      </c>
      <c r="E14" s="128">
        <f>'6. melléklet'!G33</f>
        <v>2523873</v>
      </c>
      <c r="F14" s="151">
        <f t="shared" si="1"/>
        <v>1.0012154828073052</v>
      </c>
      <c r="G14" s="133" t="s">
        <v>164</v>
      </c>
      <c r="H14" s="117">
        <f>'6. melléklet'!E77</f>
        <v>5900000</v>
      </c>
      <c r="I14" s="117">
        <f>'6. melléklet'!F77</f>
        <v>20317800</v>
      </c>
      <c r="J14" s="117">
        <f>'6. melléklet'!G77</f>
        <v>20317253</v>
      </c>
      <c r="K14" s="118">
        <f t="shared" si="0"/>
        <v>0.99997307779385558</v>
      </c>
      <c r="M14" s="172"/>
    </row>
    <row r="15" spans="1:13" s="27" customFormat="1" ht="15" customHeight="1" x14ac:dyDescent="0.25">
      <c r="A15" s="108">
        <v>9</v>
      </c>
      <c r="B15" s="116"/>
      <c r="C15" s="128"/>
      <c r="D15" s="128"/>
      <c r="E15" s="128"/>
      <c r="F15" s="151"/>
      <c r="G15" s="116" t="s">
        <v>85</v>
      </c>
      <c r="H15" s="117">
        <f>'6. melléklet'!E78</f>
        <v>121539672</v>
      </c>
      <c r="I15" s="117">
        <f>'6. melléklet'!F78</f>
        <v>281971778</v>
      </c>
      <c r="J15" s="117">
        <f>'6. melléklet'!G78</f>
        <v>0</v>
      </c>
      <c r="K15" s="118">
        <f t="shared" si="0"/>
        <v>0</v>
      </c>
      <c r="M15" s="172"/>
    </row>
    <row r="16" spans="1:13" s="27" customFormat="1" ht="15" customHeight="1" x14ac:dyDescent="0.25">
      <c r="A16" s="109">
        <v>10</v>
      </c>
      <c r="B16" s="116" t="s">
        <v>91</v>
      </c>
      <c r="C16" s="117">
        <f>SUM(C8:C15)</f>
        <v>272504502</v>
      </c>
      <c r="D16" s="117">
        <f>SUM(D8:D15)</f>
        <v>329902316</v>
      </c>
      <c r="E16" s="117">
        <f>SUM(E8:E15)</f>
        <v>347440868</v>
      </c>
      <c r="F16" s="118">
        <f t="shared" si="1"/>
        <v>1.0531628641249067</v>
      </c>
      <c r="G16" s="116"/>
      <c r="H16" s="117"/>
      <c r="I16" s="117"/>
      <c r="J16" s="117"/>
      <c r="K16" s="117"/>
      <c r="M16" s="171"/>
    </row>
    <row r="17" spans="1:13" s="27" customFormat="1" ht="15" customHeight="1" x14ac:dyDescent="0.25">
      <c r="A17" s="108">
        <v>11</v>
      </c>
      <c r="B17" s="116" t="s">
        <v>81</v>
      </c>
      <c r="C17" s="77">
        <f>H18-C16</f>
        <v>117504318</v>
      </c>
      <c r="D17" s="77">
        <v>117504318</v>
      </c>
      <c r="E17" s="77">
        <v>117504318</v>
      </c>
      <c r="F17" s="118">
        <f t="shared" si="1"/>
        <v>1</v>
      </c>
      <c r="G17" s="116"/>
      <c r="H17" s="116"/>
      <c r="I17" s="116"/>
      <c r="J17" s="116"/>
      <c r="K17" s="116"/>
      <c r="M17" s="171"/>
    </row>
    <row r="18" spans="1:13" s="27" customFormat="1" ht="15" customHeight="1" x14ac:dyDescent="0.25">
      <c r="A18" s="109">
        <v>12</v>
      </c>
      <c r="B18" s="150" t="s">
        <v>92</v>
      </c>
      <c r="C18" s="135">
        <f>SUM(C16:C17)</f>
        <v>390008820</v>
      </c>
      <c r="D18" s="135">
        <f t="shared" ref="D18:E18" si="2">SUM(D16:D17)</f>
        <v>447406634</v>
      </c>
      <c r="E18" s="135">
        <f t="shared" si="2"/>
        <v>464945186</v>
      </c>
      <c r="F18" s="146">
        <f t="shared" si="1"/>
        <v>1.0392004737238651</v>
      </c>
      <c r="G18" s="150" t="s">
        <v>93</v>
      </c>
      <c r="H18" s="135">
        <f>SUM(H8:H17)</f>
        <v>390008820</v>
      </c>
      <c r="I18" s="135">
        <f>SUM(I8:I17)</f>
        <v>612534120</v>
      </c>
      <c r="J18" s="135">
        <f>SUM(J8:J17)</f>
        <v>319449758</v>
      </c>
      <c r="K18" s="146">
        <f t="shared" ref="K18:K20" si="3">J18/I18</f>
        <v>0.52152157336149696</v>
      </c>
      <c r="M18" s="172"/>
    </row>
    <row r="19" spans="1:13" s="27" customFormat="1" ht="24" x14ac:dyDescent="0.25">
      <c r="A19" s="108">
        <v>13</v>
      </c>
      <c r="B19" s="133" t="s">
        <v>167</v>
      </c>
      <c r="C19" s="117">
        <f>'6. melléklet'!E37</f>
        <v>0</v>
      </c>
      <c r="D19" s="117">
        <f>'6. melléklet'!F37</f>
        <v>14667205</v>
      </c>
      <c r="E19" s="117">
        <f>'6. melléklet'!G37</f>
        <v>14667205</v>
      </c>
      <c r="F19" s="118">
        <f t="shared" si="1"/>
        <v>1</v>
      </c>
      <c r="G19" s="116" t="s">
        <v>165</v>
      </c>
      <c r="H19" s="117">
        <f>'6. melléklet'!E80</f>
        <v>208549108</v>
      </c>
      <c r="I19" s="117">
        <f>'6. melléklet'!F80</f>
        <v>228922307</v>
      </c>
      <c r="J19" s="117">
        <f>'6. melléklet'!G80</f>
        <v>100739985</v>
      </c>
      <c r="K19" s="118">
        <f t="shared" si="3"/>
        <v>0.44006189838022208</v>
      </c>
      <c r="M19" s="172"/>
    </row>
    <row r="20" spans="1:13" s="27" customFormat="1" ht="24" x14ac:dyDescent="0.25">
      <c r="A20" s="109">
        <v>14</v>
      </c>
      <c r="B20" s="133" t="s">
        <v>168</v>
      </c>
      <c r="C20" s="117">
        <f>'6. melléklet'!E38</f>
        <v>149833600</v>
      </c>
      <c r="D20" s="117">
        <f>'6. melléklet'!F38</f>
        <v>166723450</v>
      </c>
      <c r="E20" s="117">
        <f>'6. melléklet'!G38</f>
        <v>166723450</v>
      </c>
      <c r="F20" s="118">
        <f t="shared" si="1"/>
        <v>1</v>
      </c>
      <c r="G20" s="116" t="s">
        <v>166</v>
      </c>
      <c r="H20" s="117">
        <f>'6. melléklet'!E86</f>
        <v>72635300</v>
      </c>
      <c r="I20" s="117">
        <f>'6. melléklet'!F86</f>
        <v>96280900</v>
      </c>
      <c r="J20" s="117">
        <f>'6. melléklet'!G86</f>
        <v>82020396</v>
      </c>
      <c r="K20" s="118">
        <f t="shared" si="3"/>
        <v>0.85188646969440462</v>
      </c>
      <c r="M20" s="172"/>
    </row>
    <row r="21" spans="1:13" s="27" customFormat="1" ht="15" customHeight="1" x14ac:dyDescent="0.25">
      <c r="A21" s="108">
        <v>15</v>
      </c>
      <c r="B21" s="116" t="s">
        <v>328</v>
      </c>
      <c r="C21" s="117">
        <f>'6. melléklet'!E39</f>
        <v>0</v>
      </c>
      <c r="D21" s="117">
        <f>'6. melléklet'!F39</f>
        <v>169673157</v>
      </c>
      <c r="E21" s="117">
        <f>'6. melléklet'!G39</f>
        <v>169673157</v>
      </c>
      <c r="F21" s="118">
        <f t="shared" si="1"/>
        <v>1</v>
      </c>
      <c r="G21" s="116" t="s">
        <v>375</v>
      </c>
      <c r="H21" s="117">
        <f>'6. melléklet'!E89</f>
        <v>0</v>
      </c>
      <c r="I21" s="117">
        <f>'6. melléklet'!F89</f>
        <v>0</v>
      </c>
      <c r="J21" s="117">
        <f>'6. melléklet'!G89</f>
        <v>0</v>
      </c>
      <c r="K21" s="155"/>
      <c r="M21" s="171"/>
    </row>
    <row r="22" spans="1:13" s="27" customFormat="1" ht="15" customHeight="1" x14ac:dyDescent="0.25">
      <c r="A22" s="109">
        <v>16</v>
      </c>
      <c r="B22" s="116" t="s">
        <v>330</v>
      </c>
      <c r="C22" s="117">
        <f>'6. melléklet'!E41</f>
        <v>131700</v>
      </c>
      <c r="D22" s="117">
        <f>'6. melléklet'!F41</f>
        <v>5840100</v>
      </c>
      <c r="E22" s="117">
        <f>'6. melléklet'!G41</f>
        <v>6178603</v>
      </c>
      <c r="F22" s="118">
        <f t="shared" si="1"/>
        <v>1.0579618499683225</v>
      </c>
      <c r="G22" s="116"/>
      <c r="H22" s="117"/>
      <c r="I22" s="117"/>
      <c r="J22" s="117"/>
      <c r="K22" s="117"/>
      <c r="M22" s="171"/>
    </row>
    <row r="23" spans="1:13" s="27" customFormat="1" ht="15" customHeight="1" x14ac:dyDescent="0.25">
      <c r="A23" s="108">
        <v>17</v>
      </c>
      <c r="B23" s="116" t="s">
        <v>94</v>
      </c>
      <c r="C23" s="117">
        <f>SUM(C19:C22)</f>
        <v>149965300</v>
      </c>
      <c r="D23" s="117">
        <f t="shared" ref="D23:E23" si="4">SUM(D19:D22)</f>
        <v>356903912</v>
      </c>
      <c r="E23" s="117">
        <f t="shared" si="4"/>
        <v>357242415</v>
      </c>
      <c r="F23" s="118">
        <f t="shared" si="1"/>
        <v>1.000948442952343</v>
      </c>
      <c r="G23" s="116"/>
      <c r="H23" s="116"/>
      <c r="I23" s="116"/>
      <c r="J23" s="116"/>
      <c r="K23" s="116"/>
      <c r="M23" s="171"/>
    </row>
    <row r="24" spans="1:13" s="27" customFormat="1" ht="15" customHeight="1" x14ac:dyDescent="0.25">
      <c r="A24" s="109">
        <v>18</v>
      </c>
      <c r="B24" s="116" t="s">
        <v>81</v>
      </c>
      <c r="C24" s="77">
        <v>131219108</v>
      </c>
      <c r="D24" s="77">
        <v>131219108</v>
      </c>
      <c r="E24" s="77">
        <v>131219108</v>
      </c>
      <c r="F24" s="118">
        <f t="shared" si="1"/>
        <v>1</v>
      </c>
      <c r="G24" s="116"/>
      <c r="H24" s="116"/>
      <c r="I24" s="116"/>
      <c r="J24" s="116"/>
      <c r="K24" s="116"/>
      <c r="M24" s="171"/>
    </row>
    <row r="25" spans="1:13" s="27" customFormat="1" ht="15" customHeight="1" x14ac:dyDescent="0.25">
      <c r="A25" s="108">
        <v>19</v>
      </c>
      <c r="B25" s="150" t="s">
        <v>95</v>
      </c>
      <c r="C25" s="135">
        <f>SUM(C23:C24)</f>
        <v>281184408</v>
      </c>
      <c r="D25" s="135">
        <f>SUM(D23:D24)</f>
        <v>488123020</v>
      </c>
      <c r="E25" s="135">
        <f>SUM(E23:E24)</f>
        <v>488461523</v>
      </c>
      <c r="F25" s="146">
        <f t="shared" si="1"/>
        <v>1.0006934788693227</v>
      </c>
      <c r="G25" s="150" t="s">
        <v>96</v>
      </c>
      <c r="H25" s="135">
        <f>SUM(H19:H23)</f>
        <v>281184408</v>
      </c>
      <c r="I25" s="135">
        <f>SUM(I19:I23)</f>
        <v>325203207</v>
      </c>
      <c r="J25" s="135">
        <f>SUM(J19:J23)</f>
        <v>182760381</v>
      </c>
      <c r="K25" s="146">
        <f t="shared" ref="K25:K26" si="5">J25/I25</f>
        <v>0.56198824939632286</v>
      </c>
      <c r="M25" s="171"/>
    </row>
    <row r="26" spans="1:13" s="27" customFormat="1" ht="15" customHeight="1" x14ac:dyDescent="0.25">
      <c r="A26" s="109">
        <v>20</v>
      </c>
      <c r="B26" s="116" t="s">
        <v>321</v>
      </c>
      <c r="C26" s="128">
        <f>'6. melléklet'!E46</f>
        <v>0</v>
      </c>
      <c r="D26" s="128">
        <f>'6. melléklet'!F46</f>
        <v>3625646</v>
      </c>
      <c r="E26" s="128">
        <f>'6. melléklet'!G46</f>
        <v>3625646</v>
      </c>
      <c r="F26" s="151">
        <f t="shared" si="1"/>
        <v>1</v>
      </c>
      <c r="G26" s="116" t="s">
        <v>88</v>
      </c>
      <c r="H26" s="128">
        <f>'6. melléklet'!E93</f>
        <v>1902709</v>
      </c>
      <c r="I26" s="128">
        <f>'6. melléklet'!F93</f>
        <v>3320682</v>
      </c>
      <c r="J26" s="128">
        <f>'6. melléklet'!G93</f>
        <v>3320682</v>
      </c>
      <c r="K26" s="151">
        <f t="shared" si="5"/>
        <v>1</v>
      </c>
      <c r="M26" s="171"/>
    </row>
    <row r="27" spans="1:13" s="27" customFormat="1" ht="15" customHeight="1" x14ac:dyDescent="0.25">
      <c r="A27" s="108">
        <v>21</v>
      </c>
      <c r="B27" s="116" t="s">
        <v>81</v>
      </c>
      <c r="C27" s="284">
        <v>1902709</v>
      </c>
      <c r="D27" s="284">
        <v>1902709</v>
      </c>
      <c r="E27" s="284">
        <v>1902709</v>
      </c>
      <c r="F27" s="151">
        <f t="shared" si="1"/>
        <v>1</v>
      </c>
      <c r="G27" s="116"/>
      <c r="H27" s="116"/>
      <c r="I27" s="117"/>
      <c r="J27" s="117"/>
      <c r="K27" s="117"/>
      <c r="M27" s="171"/>
    </row>
    <row r="28" spans="1:13" s="27" customFormat="1" ht="15" customHeight="1" x14ac:dyDescent="0.25">
      <c r="A28" s="109">
        <v>22</v>
      </c>
      <c r="B28" s="150" t="s">
        <v>322</v>
      </c>
      <c r="C28" s="135">
        <f>SUM(C26:C27)</f>
        <v>1902709</v>
      </c>
      <c r="D28" s="135">
        <f t="shared" ref="D28:E28" si="6">SUM(D26:D27)</f>
        <v>5528355</v>
      </c>
      <c r="E28" s="135">
        <f t="shared" si="6"/>
        <v>5528355</v>
      </c>
      <c r="F28" s="146">
        <f t="shared" si="1"/>
        <v>1</v>
      </c>
      <c r="G28" s="150" t="s">
        <v>323</v>
      </c>
      <c r="H28" s="135">
        <f>SUM(H26:H27)</f>
        <v>1902709</v>
      </c>
      <c r="I28" s="135">
        <f>SUM(I26:I27)</f>
        <v>3320682</v>
      </c>
      <c r="J28" s="135">
        <f>SUM(J26:J27)</f>
        <v>3320682</v>
      </c>
      <c r="K28" s="146">
        <f t="shared" ref="K28:K29" si="7">J28/I28</f>
        <v>1</v>
      </c>
      <c r="M28" s="171"/>
    </row>
    <row r="29" spans="1:13" ht="15" customHeight="1" x14ac:dyDescent="0.25">
      <c r="A29" s="173">
        <v>23</v>
      </c>
      <c r="B29" s="174" t="s">
        <v>186</v>
      </c>
      <c r="C29" s="140">
        <f>C18+C25+C28</f>
        <v>673095937</v>
      </c>
      <c r="D29" s="140">
        <f>D18+D25+D28</f>
        <v>941058009</v>
      </c>
      <c r="E29" s="140">
        <f>E18+E25+E28</f>
        <v>958935064</v>
      </c>
      <c r="F29" s="141">
        <f t="shared" si="1"/>
        <v>1.0189967619732569</v>
      </c>
      <c r="G29" s="174" t="s">
        <v>186</v>
      </c>
      <c r="H29" s="175">
        <f>H18+H25+H28</f>
        <v>673095937</v>
      </c>
      <c r="I29" s="175">
        <f>I18+I25+I28</f>
        <v>941058009</v>
      </c>
      <c r="J29" s="175">
        <f>J18+J25+J28</f>
        <v>505530821</v>
      </c>
      <c r="K29" s="177">
        <f t="shared" si="7"/>
        <v>0.53719411148436436</v>
      </c>
    </row>
    <row r="30" spans="1:13" x14ac:dyDescent="0.25">
      <c r="G30" s="30"/>
      <c r="H30" s="30"/>
      <c r="I30" s="30"/>
    </row>
    <row r="31" spans="1:13" x14ac:dyDescent="0.25">
      <c r="G31" s="30"/>
      <c r="H31" s="30"/>
      <c r="I31" s="30"/>
    </row>
    <row r="32" spans="1:13" x14ac:dyDescent="0.25">
      <c r="G32" s="30"/>
      <c r="H32" s="30"/>
      <c r="I32" s="30"/>
    </row>
    <row r="33" spans="7:9" x14ac:dyDescent="0.25">
      <c r="G33" s="30"/>
      <c r="H33" s="30"/>
      <c r="I33" s="30"/>
    </row>
    <row r="34" spans="7:9" x14ac:dyDescent="0.25">
      <c r="G34" s="30"/>
      <c r="H34" s="30"/>
      <c r="I34" s="30"/>
    </row>
    <row r="35" spans="7:9" x14ac:dyDescent="0.25">
      <c r="G35" s="30"/>
      <c r="H35" s="30"/>
      <c r="I35" s="30"/>
    </row>
    <row r="36" spans="7:9" x14ac:dyDescent="0.25">
      <c r="G36" s="30"/>
      <c r="H36" s="30"/>
      <c r="I36" s="30"/>
    </row>
    <row r="37" spans="7:9" x14ac:dyDescent="0.25">
      <c r="G37" s="30"/>
      <c r="H37" s="30"/>
      <c r="I37" s="30"/>
    </row>
  </sheetData>
  <sheetProtection selectLockedCells="1" selectUnlockedCells="1"/>
  <mergeCells count="1">
    <mergeCell ref="A4:K4"/>
  </mergeCells>
  <pageMargins left="0.25" right="0.25" top="0.75" bottom="0.75" header="0.3" footer="0.3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Normal="100" workbookViewId="0"/>
  </sheetViews>
  <sheetFormatPr defaultColWidth="9.109375" defaultRowHeight="15" customHeight="1" x14ac:dyDescent="0.25"/>
  <cols>
    <col min="1" max="1" width="4.6640625" style="31" customWidth="1"/>
    <col min="2" max="2" width="5.6640625" style="31" customWidth="1"/>
    <col min="3" max="3" width="36.33203125" style="31" customWidth="1"/>
    <col min="4" max="4" width="5.6640625" style="31" customWidth="1"/>
    <col min="5" max="7" width="10.44140625" style="31" customWidth="1"/>
    <col min="8" max="8" width="7.6640625" style="104" customWidth="1"/>
    <col min="9" max="9" width="9.109375" style="30" customWidth="1"/>
    <col min="10" max="10" width="9.5546875" style="103" bestFit="1" customWidth="1"/>
    <col min="11" max="13" width="11.109375" style="30" bestFit="1" customWidth="1"/>
    <col min="14" max="16384" width="9.109375" style="30"/>
  </cols>
  <sheetData>
    <row r="1" spans="1:11" ht="13.95" customHeight="1" x14ac:dyDescent="0.25">
      <c r="H1" s="45" t="s">
        <v>380</v>
      </c>
    </row>
    <row r="2" spans="1:11" ht="13.95" customHeight="1" x14ac:dyDescent="0.25">
      <c r="H2" s="45" t="str">
        <f>'1. melléklet'!E2</f>
        <v>a  5/2023. (V.31.) önkormányzati rendelethez</v>
      </c>
    </row>
    <row r="3" spans="1:11" ht="13.95" customHeight="1" x14ac:dyDescent="0.25"/>
    <row r="4" spans="1:11" ht="15" customHeight="1" x14ac:dyDescent="0.25">
      <c r="A4" s="337" t="s">
        <v>743</v>
      </c>
      <c r="B4" s="337"/>
      <c r="C4" s="337"/>
      <c r="D4" s="337"/>
      <c r="E4" s="337"/>
      <c r="F4" s="337"/>
      <c r="G4" s="337"/>
      <c r="H4" s="337"/>
    </row>
    <row r="5" spans="1:11" ht="6.75" customHeight="1" x14ac:dyDescent="0.25">
      <c r="A5" s="29"/>
      <c r="B5" s="29"/>
      <c r="C5" s="105"/>
      <c r="D5" s="105"/>
      <c r="E5" s="50"/>
      <c r="F5" s="50"/>
      <c r="G5" s="50"/>
      <c r="H5" s="106"/>
    </row>
    <row r="6" spans="1:11" ht="15" customHeight="1" x14ac:dyDescent="0.25">
      <c r="A6" s="108"/>
      <c r="B6" s="109" t="s">
        <v>249</v>
      </c>
      <c r="C6" s="109" t="s">
        <v>261</v>
      </c>
      <c r="D6" s="109" t="s">
        <v>251</v>
      </c>
      <c r="E6" s="109" t="s">
        <v>252</v>
      </c>
      <c r="F6" s="109" t="s">
        <v>253</v>
      </c>
      <c r="G6" s="109" t="s">
        <v>254</v>
      </c>
      <c r="H6" s="109" t="s">
        <v>255</v>
      </c>
    </row>
    <row r="7" spans="1:11" ht="24" x14ac:dyDescent="0.25">
      <c r="A7" s="109">
        <v>1</v>
      </c>
      <c r="B7" s="108" t="s">
        <v>73</v>
      </c>
      <c r="C7" s="109" t="s">
        <v>100</v>
      </c>
      <c r="D7" s="108" t="s">
        <v>398</v>
      </c>
      <c r="E7" s="62" t="s">
        <v>113</v>
      </c>
      <c r="F7" s="62" t="s">
        <v>114</v>
      </c>
      <c r="G7" s="62" t="s">
        <v>115</v>
      </c>
      <c r="H7" s="62" t="s">
        <v>117</v>
      </c>
    </row>
    <row r="8" spans="1:11" ht="15" customHeight="1" x14ac:dyDescent="0.25">
      <c r="A8" s="109">
        <v>2</v>
      </c>
      <c r="B8" s="338" t="s">
        <v>74</v>
      </c>
      <c r="C8" s="338"/>
      <c r="D8" s="338"/>
      <c r="E8" s="338"/>
      <c r="F8" s="338"/>
      <c r="G8" s="338"/>
      <c r="H8" s="338"/>
      <c r="J8" s="30"/>
    </row>
    <row r="9" spans="1:11" ht="15" customHeight="1" x14ac:dyDescent="0.25">
      <c r="A9" s="109">
        <v>3</v>
      </c>
      <c r="B9" s="110" t="s">
        <v>399</v>
      </c>
      <c r="C9" s="111" t="s">
        <v>400</v>
      </c>
      <c r="D9" s="111" t="s">
        <v>401</v>
      </c>
      <c r="E9" s="112">
        <f>E10+E17</f>
        <v>79101933</v>
      </c>
      <c r="F9" s="112">
        <f t="shared" ref="F9:G9" si="0">F10+F17</f>
        <v>97739202</v>
      </c>
      <c r="G9" s="112">
        <f t="shared" si="0"/>
        <v>97739202</v>
      </c>
      <c r="H9" s="113">
        <f>G9/F9</f>
        <v>1</v>
      </c>
      <c r="K9" s="114"/>
    </row>
    <row r="10" spans="1:11" ht="15" customHeight="1" x14ac:dyDescent="0.25">
      <c r="A10" s="109">
        <v>4</v>
      </c>
      <c r="B10" s="115" t="s">
        <v>402</v>
      </c>
      <c r="C10" s="116" t="s">
        <v>79</v>
      </c>
      <c r="D10" s="116" t="s">
        <v>403</v>
      </c>
      <c r="E10" s="117">
        <f>SUM(E11:E16)</f>
        <v>54945543</v>
      </c>
      <c r="F10" s="117">
        <f t="shared" ref="F10:G10" si="1">SUM(F11:F16)</f>
        <v>76676974</v>
      </c>
      <c r="G10" s="117">
        <f t="shared" si="1"/>
        <v>76676974</v>
      </c>
      <c r="H10" s="118">
        <f t="shared" ref="H10:H72" si="2">G10/F10</f>
        <v>1</v>
      </c>
      <c r="K10" s="114"/>
    </row>
    <row r="11" spans="1:11" ht="24" x14ac:dyDescent="0.25">
      <c r="A11" s="109">
        <v>5</v>
      </c>
      <c r="B11" s="119" t="s">
        <v>404</v>
      </c>
      <c r="C11" s="120" t="s">
        <v>405</v>
      </c>
      <c r="D11" s="121" t="s">
        <v>406</v>
      </c>
      <c r="E11" s="302">
        <v>25686930</v>
      </c>
      <c r="F11" s="302">
        <v>25686930</v>
      </c>
      <c r="G11" s="302">
        <v>25686930</v>
      </c>
      <c r="H11" s="123">
        <f t="shared" si="2"/>
        <v>1</v>
      </c>
      <c r="K11" s="114"/>
    </row>
    <row r="12" spans="1:11" ht="24" x14ac:dyDescent="0.25">
      <c r="A12" s="109">
        <v>6</v>
      </c>
      <c r="B12" s="119" t="s">
        <v>407</v>
      </c>
      <c r="C12" s="120" t="s">
        <v>408</v>
      </c>
      <c r="D12" s="121" t="s">
        <v>409</v>
      </c>
      <c r="E12" s="302">
        <v>17867780</v>
      </c>
      <c r="F12" s="302">
        <v>15807910</v>
      </c>
      <c r="G12" s="302">
        <v>15807910</v>
      </c>
      <c r="H12" s="123">
        <f t="shared" si="2"/>
        <v>1</v>
      </c>
      <c r="K12" s="114"/>
    </row>
    <row r="13" spans="1:11" ht="24" customHeight="1" x14ac:dyDescent="0.25">
      <c r="A13" s="109">
        <v>7</v>
      </c>
      <c r="B13" s="119" t="s">
        <v>410</v>
      </c>
      <c r="C13" s="120" t="s">
        <v>411</v>
      </c>
      <c r="D13" s="121" t="s">
        <v>412</v>
      </c>
      <c r="E13" s="302">
        <v>5205180</v>
      </c>
      <c r="F13" s="302">
        <v>4989156</v>
      </c>
      <c r="G13" s="302">
        <v>4989156</v>
      </c>
      <c r="H13" s="123">
        <f t="shared" si="2"/>
        <v>1</v>
      </c>
      <c r="K13" s="114"/>
    </row>
    <row r="14" spans="1:11" ht="24" x14ac:dyDescent="0.25">
      <c r="A14" s="109">
        <v>8</v>
      </c>
      <c r="B14" s="119" t="s">
        <v>413</v>
      </c>
      <c r="C14" s="120" t="s">
        <v>414</v>
      </c>
      <c r="D14" s="121" t="s">
        <v>415</v>
      </c>
      <c r="E14" s="302">
        <v>2270000</v>
      </c>
      <c r="F14" s="302">
        <v>2270000</v>
      </c>
      <c r="G14" s="302">
        <v>2270000</v>
      </c>
      <c r="H14" s="123">
        <f t="shared" si="2"/>
        <v>1</v>
      </c>
      <c r="K14" s="114"/>
    </row>
    <row r="15" spans="1:11" ht="24" x14ac:dyDescent="0.25">
      <c r="A15" s="109">
        <v>9</v>
      </c>
      <c r="B15" s="119" t="s">
        <v>416</v>
      </c>
      <c r="C15" s="120" t="s">
        <v>417</v>
      </c>
      <c r="D15" s="121" t="s">
        <v>418</v>
      </c>
      <c r="E15" s="302">
        <v>3915653</v>
      </c>
      <c r="F15" s="302">
        <v>21402403</v>
      </c>
      <c r="G15" s="302">
        <v>21402403</v>
      </c>
      <c r="H15" s="123">
        <f t="shared" si="2"/>
        <v>1</v>
      </c>
      <c r="K15" s="114"/>
    </row>
    <row r="16" spans="1:11" ht="15" customHeight="1" x14ac:dyDescent="0.25">
      <c r="A16" s="109">
        <v>10</v>
      </c>
      <c r="B16" s="119" t="s">
        <v>419</v>
      </c>
      <c r="C16" s="120" t="s">
        <v>420</v>
      </c>
      <c r="D16" s="124" t="s">
        <v>421</v>
      </c>
      <c r="E16" s="302">
        <v>0</v>
      </c>
      <c r="F16" s="302">
        <v>6520575</v>
      </c>
      <c r="G16" s="302">
        <v>6520575</v>
      </c>
      <c r="H16" s="123">
        <f t="shared" si="2"/>
        <v>1</v>
      </c>
      <c r="K16" s="114"/>
    </row>
    <row r="17" spans="1:10" ht="15" customHeight="1" x14ac:dyDescent="0.25">
      <c r="A17" s="109">
        <v>11</v>
      </c>
      <c r="B17" s="115" t="s">
        <v>422</v>
      </c>
      <c r="C17" s="116" t="s">
        <v>423</v>
      </c>
      <c r="D17" s="116" t="s">
        <v>424</v>
      </c>
      <c r="E17" s="77">
        <v>24156390</v>
      </c>
      <c r="F17" s="77">
        <v>21062228</v>
      </c>
      <c r="G17" s="77">
        <v>21062228</v>
      </c>
      <c r="H17" s="118">
        <f t="shared" si="2"/>
        <v>1</v>
      </c>
    </row>
    <row r="18" spans="1:10" ht="15" customHeight="1" x14ac:dyDescent="0.25">
      <c r="A18" s="109">
        <v>12</v>
      </c>
      <c r="B18" s="110" t="s">
        <v>122</v>
      </c>
      <c r="C18" s="111" t="s">
        <v>75</v>
      </c>
      <c r="D18" s="111" t="s">
        <v>425</v>
      </c>
      <c r="E18" s="112">
        <f>E19+E20+E23</f>
        <v>96000000</v>
      </c>
      <c r="F18" s="112">
        <f>F19+F20+F23</f>
        <v>113000000</v>
      </c>
      <c r="G18" s="112">
        <f>G19+G20+G23</f>
        <v>125151183</v>
      </c>
      <c r="H18" s="113">
        <f t="shared" si="2"/>
        <v>1.1075325929203539</v>
      </c>
    </row>
    <row r="19" spans="1:10" ht="15" customHeight="1" x14ac:dyDescent="0.25">
      <c r="A19" s="109">
        <v>13</v>
      </c>
      <c r="B19" s="115" t="s">
        <v>426</v>
      </c>
      <c r="C19" s="116" t="s">
        <v>76</v>
      </c>
      <c r="D19" s="116" t="s">
        <v>427</v>
      </c>
      <c r="E19" s="77">
        <v>61000000</v>
      </c>
      <c r="F19" s="77">
        <v>61000000</v>
      </c>
      <c r="G19" s="125">
        <v>66314637</v>
      </c>
      <c r="H19" s="118">
        <f t="shared" si="2"/>
        <v>1.0871251967213116</v>
      </c>
    </row>
    <row r="20" spans="1:10" ht="15" customHeight="1" x14ac:dyDescent="0.25">
      <c r="A20" s="109">
        <v>14</v>
      </c>
      <c r="B20" s="115" t="s">
        <v>428</v>
      </c>
      <c r="C20" s="116" t="s">
        <v>77</v>
      </c>
      <c r="D20" s="116" t="s">
        <v>429</v>
      </c>
      <c r="E20" s="77">
        <f>SUM(E21:E22)</f>
        <v>34500000</v>
      </c>
      <c r="F20" s="77">
        <f>SUM(F21:F22)</f>
        <v>50500000</v>
      </c>
      <c r="G20" s="117">
        <f>SUM(G21:G22)</f>
        <v>57125760</v>
      </c>
      <c r="H20" s="118">
        <f t="shared" si="2"/>
        <v>1.1312031683168318</v>
      </c>
    </row>
    <row r="21" spans="1:10" ht="15" customHeight="1" x14ac:dyDescent="0.25">
      <c r="A21" s="109">
        <v>15</v>
      </c>
      <c r="B21" s="126" t="s">
        <v>430</v>
      </c>
      <c r="C21" s="127" t="s">
        <v>431</v>
      </c>
      <c r="D21" s="127" t="s">
        <v>432</v>
      </c>
      <c r="E21" s="302">
        <v>19500000</v>
      </c>
      <c r="F21" s="302">
        <v>32000000</v>
      </c>
      <c r="G21" s="122">
        <v>34217571</v>
      </c>
      <c r="H21" s="123">
        <f t="shared" si="2"/>
        <v>1.06929909375</v>
      </c>
    </row>
    <row r="22" spans="1:10" ht="15" customHeight="1" x14ac:dyDescent="0.25">
      <c r="A22" s="109">
        <v>16</v>
      </c>
      <c r="B22" s="126" t="s">
        <v>433</v>
      </c>
      <c r="C22" s="127" t="s">
        <v>434</v>
      </c>
      <c r="D22" s="127" t="s">
        <v>435</v>
      </c>
      <c r="E22" s="302">
        <v>15000000</v>
      </c>
      <c r="F22" s="302">
        <v>18500000</v>
      </c>
      <c r="G22" s="122">
        <v>22908189</v>
      </c>
      <c r="H22" s="123">
        <f t="shared" si="2"/>
        <v>1.2382804864864865</v>
      </c>
    </row>
    <row r="23" spans="1:10" ht="15" customHeight="1" x14ac:dyDescent="0.25">
      <c r="A23" s="109">
        <v>17</v>
      </c>
      <c r="B23" s="115" t="s">
        <v>436</v>
      </c>
      <c r="C23" s="116" t="s">
        <v>78</v>
      </c>
      <c r="D23" s="116" t="s">
        <v>437</v>
      </c>
      <c r="E23" s="77">
        <v>500000</v>
      </c>
      <c r="F23" s="77">
        <v>1500000</v>
      </c>
      <c r="G23" s="117">
        <v>1710786</v>
      </c>
      <c r="H23" s="118">
        <f t="shared" si="2"/>
        <v>1.1405240000000001</v>
      </c>
    </row>
    <row r="24" spans="1:10" ht="15" customHeight="1" x14ac:dyDescent="0.25">
      <c r="A24" s="109">
        <v>18</v>
      </c>
      <c r="B24" s="110" t="s">
        <v>123</v>
      </c>
      <c r="C24" s="111" t="s">
        <v>22</v>
      </c>
      <c r="D24" s="111" t="s">
        <v>438</v>
      </c>
      <c r="E24" s="112">
        <f>SUM(E25:E32)</f>
        <v>94976544</v>
      </c>
      <c r="F24" s="112">
        <f>SUM(F25:F32)</f>
        <v>115365233</v>
      </c>
      <c r="G24" s="112">
        <f>SUM(G25:G32)</f>
        <v>120749538</v>
      </c>
      <c r="H24" s="113">
        <f t="shared" si="2"/>
        <v>1.0466718166295386</v>
      </c>
    </row>
    <row r="25" spans="1:10" ht="15" customHeight="1" x14ac:dyDescent="0.25">
      <c r="A25" s="109">
        <v>19</v>
      </c>
      <c r="B25" s="115" t="s">
        <v>439</v>
      </c>
      <c r="C25" s="116" t="s">
        <v>440</v>
      </c>
      <c r="D25" s="116" t="s">
        <v>441</v>
      </c>
      <c r="E25" s="284">
        <v>97500</v>
      </c>
      <c r="F25" s="284">
        <v>97500</v>
      </c>
      <c r="G25" s="125">
        <v>120983</v>
      </c>
      <c r="H25" s="151">
        <f t="shared" si="2"/>
        <v>1.240851282051282</v>
      </c>
    </row>
    <row r="26" spans="1:10" ht="15" customHeight="1" x14ac:dyDescent="0.25">
      <c r="A26" s="109">
        <v>20</v>
      </c>
      <c r="B26" s="115" t="s">
        <v>442</v>
      </c>
      <c r="C26" s="116" t="s">
        <v>443</v>
      </c>
      <c r="D26" s="116" t="s">
        <v>444</v>
      </c>
      <c r="E26" s="284">
        <v>53650000</v>
      </c>
      <c r="F26" s="284">
        <v>60928000</v>
      </c>
      <c r="G26" s="125">
        <v>64479115</v>
      </c>
      <c r="H26" s="151">
        <f t="shared" si="2"/>
        <v>1.0582837939863445</v>
      </c>
    </row>
    <row r="27" spans="1:10" ht="15" customHeight="1" x14ac:dyDescent="0.25">
      <c r="A27" s="109">
        <v>21</v>
      </c>
      <c r="B27" s="115" t="s">
        <v>445</v>
      </c>
      <c r="C27" s="116" t="s">
        <v>446</v>
      </c>
      <c r="D27" s="116" t="s">
        <v>447</v>
      </c>
      <c r="E27" s="284">
        <v>8950000</v>
      </c>
      <c r="F27" s="284">
        <v>8350000</v>
      </c>
      <c r="G27" s="125">
        <v>8879314</v>
      </c>
      <c r="H27" s="151">
        <f t="shared" si="2"/>
        <v>1.0633908982035929</v>
      </c>
    </row>
    <row r="28" spans="1:10" ht="15" customHeight="1" x14ac:dyDescent="0.25">
      <c r="A28" s="109">
        <v>22</v>
      </c>
      <c r="B28" s="115" t="s">
        <v>448</v>
      </c>
      <c r="C28" s="116" t="s">
        <v>169</v>
      </c>
      <c r="D28" s="116" t="s">
        <v>449</v>
      </c>
      <c r="E28" s="284">
        <v>8005000</v>
      </c>
      <c r="F28" s="284">
        <v>8859000</v>
      </c>
      <c r="G28" s="125">
        <v>8859551</v>
      </c>
      <c r="H28" s="151">
        <f t="shared" si="2"/>
        <v>1.0000621966361891</v>
      </c>
    </row>
    <row r="29" spans="1:10" ht="15" customHeight="1" x14ac:dyDescent="0.25">
      <c r="A29" s="109">
        <v>23</v>
      </c>
      <c r="B29" s="115" t="s">
        <v>450</v>
      </c>
      <c r="C29" s="116" t="s">
        <v>451</v>
      </c>
      <c r="D29" s="116" t="s">
        <v>452</v>
      </c>
      <c r="E29" s="284">
        <v>19081000</v>
      </c>
      <c r="F29" s="284">
        <v>31937500</v>
      </c>
      <c r="G29" s="125">
        <v>33106100</v>
      </c>
      <c r="H29" s="151">
        <f t="shared" si="2"/>
        <v>1.0365902152641879</v>
      </c>
    </row>
    <row r="30" spans="1:10" ht="15" customHeight="1" x14ac:dyDescent="0.25">
      <c r="A30" s="109">
        <v>24</v>
      </c>
      <c r="B30" s="115" t="s">
        <v>453</v>
      </c>
      <c r="C30" s="129" t="s">
        <v>377</v>
      </c>
      <c r="D30" s="116" t="s">
        <v>454</v>
      </c>
      <c r="E30" s="77">
        <v>5193000</v>
      </c>
      <c r="F30" s="77">
        <v>5193000</v>
      </c>
      <c r="G30" s="125">
        <v>5240780</v>
      </c>
      <c r="H30" s="118">
        <f t="shared" si="2"/>
        <v>1.0092008472944347</v>
      </c>
    </row>
    <row r="31" spans="1:10" ht="15" customHeight="1" x14ac:dyDescent="0.25">
      <c r="A31" s="109">
        <v>25</v>
      </c>
      <c r="B31" s="115" t="s">
        <v>455</v>
      </c>
      <c r="C31" s="116" t="s">
        <v>456</v>
      </c>
      <c r="D31" s="116" t="s">
        <v>457</v>
      </c>
      <c r="E31" s="77">
        <v>0</v>
      </c>
      <c r="F31" s="77">
        <v>0</v>
      </c>
      <c r="G31" s="125">
        <v>14251</v>
      </c>
      <c r="H31" s="155"/>
    </row>
    <row r="32" spans="1:10" s="130" customFormat="1" ht="15" customHeight="1" x14ac:dyDescent="0.25">
      <c r="A32" s="109">
        <v>26</v>
      </c>
      <c r="B32" s="115" t="s">
        <v>458</v>
      </c>
      <c r="C32" s="116" t="s">
        <v>170</v>
      </c>
      <c r="D32" s="116" t="s">
        <v>459</v>
      </c>
      <c r="E32" s="77">
        <v>44</v>
      </c>
      <c r="F32" s="77">
        <v>233</v>
      </c>
      <c r="G32" s="125">
        <v>49444</v>
      </c>
      <c r="H32" s="118">
        <f t="shared" si="2"/>
        <v>212.20600858369099</v>
      </c>
      <c r="J32" s="131"/>
    </row>
    <row r="33" spans="1:11" ht="15" customHeight="1" x14ac:dyDescent="0.25">
      <c r="A33" s="109">
        <v>27</v>
      </c>
      <c r="B33" s="110" t="s">
        <v>331</v>
      </c>
      <c r="C33" s="132" t="s">
        <v>329</v>
      </c>
      <c r="D33" s="132" t="s">
        <v>460</v>
      </c>
      <c r="E33" s="112">
        <f>SUM(E34:E34)</f>
        <v>1166025</v>
      </c>
      <c r="F33" s="112">
        <f>SUM(F34:F34)</f>
        <v>2520809</v>
      </c>
      <c r="G33" s="112">
        <f>SUM(G34:G34)</f>
        <v>2523873</v>
      </c>
      <c r="H33" s="113">
        <f t="shared" si="2"/>
        <v>1.0012154828073052</v>
      </c>
      <c r="K33" s="114"/>
    </row>
    <row r="34" spans="1:11" ht="15" customHeight="1" x14ac:dyDescent="0.25">
      <c r="A34" s="109">
        <v>28</v>
      </c>
      <c r="B34" s="115" t="s">
        <v>461</v>
      </c>
      <c r="C34" s="133" t="s">
        <v>171</v>
      </c>
      <c r="D34" s="133" t="s">
        <v>462</v>
      </c>
      <c r="E34" s="117">
        <v>1166025</v>
      </c>
      <c r="F34" s="125">
        <v>2520809</v>
      </c>
      <c r="G34" s="125">
        <v>2523873</v>
      </c>
      <c r="H34" s="118">
        <f t="shared" si="2"/>
        <v>1.0012154828073052</v>
      </c>
    </row>
    <row r="35" spans="1:11" ht="15.75" customHeight="1" x14ac:dyDescent="0.25">
      <c r="A35" s="109">
        <v>29</v>
      </c>
      <c r="B35" s="134" t="s">
        <v>249</v>
      </c>
      <c r="C35" s="342" t="s">
        <v>22</v>
      </c>
      <c r="D35" s="343"/>
      <c r="E35" s="135">
        <f>E9+E18+E24+E33</f>
        <v>271244502</v>
      </c>
      <c r="F35" s="135">
        <f>F9+F18+F24+F33</f>
        <v>328625244</v>
      </c>
      <c r="G35" s="135">
        <f>G9+G18+G24+G33</f>
        <v>346163796</v>
      </c>
      <c r="H35" s="146">
        <f t="shared" si="2"/>
        <v>1.0533694605640216</v>
      </c>
      <c r="I35" s="136"/>
      <c r="J35" s="30"/>
    </row>
    <row r="36" spans="1:11" ht="15" customHeight="1" x14ac:dyDescent="0.25">
      <c r="A36" s="109">
        <v>30</v>
      </c>
      <c r="B36" s="110" t="s">
        <v>332</v>
      </c>
      <c r="C36" s="111" t="s">
        <v>463</v>
      </c>
      <c r="D36" s="111" t="s">
        <v>464</v>
      </c>
      <c r="E36" s="112">
        <f>SUM(E37:E38)</f>
        <v>149833600</v>
      </c>
      <c r="F36" s="112">
        <f t="shared" ref="F36:G36" si="3">SUM(F37:F38)</f>
        <v>181390655</v>
      </c>
      <c r="G36" s="112">
        <f t="shared" si="3"/>
        <v>181390655</v>
      </c>
      <c r="H36" s="113">
        <f t="shared" si="2"/>
        <v>1</v>
      </c>
    </row>
    <row r="37" spans="1:11" ht="15" customHeight="1" x14ac:dyDescent="0.25">
      <c r="A37" s="109">
        <v>31</v>
      </c>
      <c r="B37" s="115" t="s">
        <v>465</v>
      </c>
      <c r="C37" s="116" t="s">
        <v>167</v>
      </c>
      <c r="D37" s="116" t="s">
        <v>466</v>
      </c>
      <c r="E37" s="117">
        <v>0</v>
      </c>
      <c r="F37" s="125">
        <v>14667205</v>
      </c>
      <c r="G37" s="125">
        <v>14667205</v>
      </c>
      <c r="H37" s="118">
        <f t="shared" si="2"/>
        <v>1</v>
      </c>
    </row>
    <row r="38" spans="1:11" ht="15" customHeight="1" x14ac:dyDescent="0.25">
      <c r="A38" s="109">
        <v>32</v>
      </c>
      <c r="B38" s="115" t="s">
        <v>467</v>
      </c>
      <c r="C38" s="116" t="s">
        <v>468</v>
      </c>
      <c r="D38" s="116" t="s">
        <v>466</v>
      </c>
      <c r="E38" s="117">
        <v>149833600</v>
      </c>
      <c r="F38" s="125">
        <v>166723450</v>
      </c>
      <c r="G38" s="125">
        <v>166723450</v>
      </c>
      <c r="H38" s="118">
        <f t="shared" si="2"/>
        <v>1</v>
      </c>
    </row>
    <row r="39" spans="1:11" ht="15" customHeight="1" x14ac:dyDescent="0.25">
      <c r="A39" s="109">
        <v>33</v>
      </c>
      <c r="B39" s="110" t="s">
        <v>333</v>
      </c>
      <c r="C39" s="111" t="s">
        <v>328</v>
      </c>
      <c r="D39" s="111" t="s">
        <v>469</v>
      </c>
      <c r="E39" s="112">
        <f>SUM(E40:E40)</f>
        <v>0</v>
      </c>
      <c r="F39" s="112">
        <f>SUM(F40:F40)</f>
        <v>169673157</v>
      </c>
      <c r="G39" s="112">
        <f>SUM(G40:G40)</f>
        <v>169673157</v>
      </c>
      <c r="H39" s="113">
        <f t="shared" si="2"/>
        <v>1</v>
      </c>
    </row>
    <row r="40" spans="1:11" ht="15" customHeight="1" x14ac:dyDescent="0.25">
      <c r="A40" s="109">
        <v>34</v>
      </c>
      <c r="B40" s="115" t="s">
        <v>470</v>
      </c>
      <c r="C40" s="116" t="s">
        <v>359</v>
      </c>
      <c r="D40" s="116" t="s">
        <v>471</v>
      </c>
      <c r="E40" s="117">
        <v>0</v>
      </c>
      <c r="F40" s="125">
        <v>169673157</v>
      </c>
      <c r="G40" s="125">
        <v>169673157</v>
      </c>
      <c r="H40" s="118">
        <f t="shared" si="2"/>
        <v>1</v>
      </c>
      <c r="K40" s="114"/>
    </row>
    <row r="41" spans="1:11" ht="15" customHeight="1" x14ac:dyDescent="0.25">
      <c r="A41" s="109">
        <v>35</v>
      </c>
      <c r="B41" s="110" t="s">
        <v>334</v>
      </c>
      <c r="C41" s="132" t="s">
        <v>330</v>
      </c>
      <c r="D41" s="132" t="s">
        <v>473</v>
      </c>
      <c r="E41" s="112">
        <f>SUM(E42:E42)</f>
        <v>131700</v>
      </c>
      <c r="F41" s="112">
        <f>SUM(F42:F42)</f>
        <v>5840100</v>
      </c>
      <c r="G41" s="112">
        <f>SUM(G42:G42)</f>
        <v>6178603</v>
      </c>
      <c r="H41" s="113">
        <f t="shared" si="2"/>
        <v>1.0579618499683225</v>
      </c>
    </row>
    <row r="42" spans="1:11" ht="15" customHeight="1" x14ac:dyDescent="0.25">
      <c r="A42" s="109">
        <v>36</v>
      </c>
      <c r="B42" s="115" t="s">
        <v>474</v>
      </c>
      <c r="C42" s="133" t="s">
        <v>475</v>
      </c>
      <c r="D42" s="133" t="s">
        <v>476</v>
      </c>
      <c r="E42" s="117">
        <v>131700</v>
      </c>
      <c r="F42" s="125">
        <v>5840100</v>
      </c>
      <c r="G42" s="125">
        <v>6178603</v>
      </c>
      <c r="H42" s="118">
        <f t="shared" si="2"/>
        <v>1.0579618499683225</v>
      </c>
      <c r="J42" s="137"/>
      <c r="K42" s="137"/>
    </row>
    <row r="43" spans="1:11" ht="15.75" customHeight="1" x14ac:dyDescent="0.25">
      <c r="A43" s="109">
        <v>37</v>
      </c>
      <c r="B43" s="134" t="s">
        <v>261</v>
      </c>
      <c r="C43" s="342" t="s">
        <v>328</v>
      </c>
      <c r="D43" s="343"/>
      <c r="E43" s="135">
        <f>E36+E39+E41</f>
        <v>149965300</v>
      </c>
      <c r="F43" s="135">
        <f>F36+F39+F41</f>
        <v>356903912</v>
      </c>
      <c r="G43" s="135">
        <f>G36+G39+G41</f>
        <v>357242415</v>
      </c>
      <c r="H43" s="146">
        <f t="shared" si="2"/>
        <v>1.000948442952343</v>
      </c>
      <c r="J43" s="30"/>
    </row>
    <row r="44" spans="1:11" ht="15" customHeight="1" x14ac:dyDescent="0.25">
      <c r="A44" s="109">
        <v>38</v>
      </c>
      <c r="B44" s="110" t="s">
        <v>335</v>
      </c>
      <c r="C44" s="132" t="s">
        <v>477</v>
      </c>
      <c r="D44" s="132" t="s">
        <v>478</v>
      </c>
      <c r="E44" s="112">
        <f>SUM(E45:E46)</f>
        <v>250424198</v>
      </c>
      <c r="F44" s="112">
        <f>SUM(F45:F46)</f>
        <v>254049844</v>
      </c>
      <c r="G44" s="112">
        <f>SUM(G45:G46)</f>
        <v>254049844</v>
      </c>
      <c r="H44" s="113">
        <f t="shared" si="2"/>
        <v>1</v>
      </c>
    </row>
    <row r="45" spans="1:11" ht="15" customHeight="1" x14ac:dyDescent="0.25">
      <c r="A45" s="109">
        <v>39</v>
      </c>
      <c r="B45" s="115" t="s">
        <v>479</v>
      </c>
      <c r="C45" s="133" t="s">
        <v>231</v>
      </c>
      <c r="D45" s="133" t="s">
        <v>480</v>
      </c>
      <c r="E45" s="117">
        <v>250424198</v>
      </c>
      <c r="F45" s="125">
        <v>250424198</v>
      </c>
      <c r="G45" s="125">
        <v>250424198</v>
      </c>
      <c r="H45" s="118">
        <f t="shared" si="2"/>
        <v>1</v>
      </c>
    </row>
    <row r="46" spans="1:11" ht="15" customHeight="1" x14ac:dyDescent="0.25">
      <c r="A46" s="109">
        <v>40</v>
      </c>
      <c r="B46" s="115" t="s">
        <v>481</v>
      </c>
      <c r="C46" s="133" t="s">
        <v>482</v>
      </c>
      <c r="D46" s="133" t="s">
        <v>483</v>
      </c>
      <c r="E46" s="117">
        <v>0</v>
      </c>
      <c r="F46" s="125">
        <v>3625646</v>
      </c>
      <c r="G46" s="125">
        <v>3625646</v>
      </c>
      <c r="H46" s="118">
        <f t="shared" si="2"/>
        <v>1</v>
      </c>
    </row>
    <row r="47" spans="1:11" ht="15" customHeight="1" x14ac:dyDescent="0.25">
      <c r="A47" s="109">
        <v>41</v>
      </c>
      <c r="B47" s="138" t="s">
        <v>251</v>
      </c>
      <c r="C47" s="342" t="s">
        <v>232</v>
      </c>
      <c r="D47" s="343"/>
      <c r="E47" s="135">
        <f>SUM(E45:E46)</f>
        <v>250424198</v>
      </c>
      <c r="F47" s="135">
        <f>SUM(F45:F46)</f>
        <v>254049844</v>
      </c>
      <c r="G47" s="135">
        <f>SUM(G45:G46)</f>
        <v>254049844</v>
      </c>
      <c r="H47" s="146">
        <f t="shared" si="2"/>
        <v>1</v>
      </c>
      <c r="J47" s="30"/>
    </row>
    <row r="48" spans="1:11" ht="15" customHeight="1" x14ac:dyDescent="0.25">
      <c r="A48" s="159">
        <v>42</v>
      </c>
      <c r="B48" s="341" t="s">
        <v>484</v>
      </c>
      <c r="C48" s="341"/>
      <c r="D48" s="139"/>
      <c r="E48" s="140">
        <f>E9+E36+E18+E24+E33+E41+E44+E39</f>
        <v>671634000</v>
      </c>
      <c r="F48" s="140">
        <f>F9+F36+F18+F24+F33+F41+F44+F39</f>
        <v>939579000</v>
      </c>
      <c r="G48" s="140">
        <f>G9+G36+G18+G24+G33+G41+G44+G39</f>
        <v>957456055</v>
      </c>
      <c r="H48" s="141">
        <f t="shared" si="2"/>
        <v>1.0190266651340654</v>
      </c>
    </row>
    <row r="49" spans="1:10" ht="15" customHeight="1" x14ac:dyDescent="0.25">
      <c r="A49" s="109">
        <v>43</v>
      </c>
      <c r="B49" s="338" t="s">
        <v>83</v>
      </c>
      <c r="C49" s="338"/>
      <c r="D49" s="338"/>
      <c r="E49" s="338"/>
      <c r="F49" s="338"/>
      <c r="G49" s="338"/>
      <c r="H49" s="338"/>
      <c r="J49" s="30"/>
    </row>
    <row r="50" spans="1:10" ht="15" customHeight="1" x14ac:dyDescent="0.25">
      <c r="A50" s="109">
        <v>44</v>
      </c>
      <c r="B50" s="110" t="s">
        <v>121</v>
      </c>
      <c r="C50" s="111" t="s">
        <v>32</v>
      </c>
      <c r="D50" s="111" t="s">
        <v>485</v>
      </c>
      <c r="E50" s="112">
        <f>E51+E58</f>
        <v>59159884</v>
      </c>
      <c r="F50" s="112">
        <f>F51+F58</f>
        <v>64551055</v>
      </c>
      <c r="G50" s="112">
        <f>G51+G58</f>
        <v>64551055</v>
      </c>
      <c r="H50" s="113">
        <f t="shared" si="2"/>
        <v>1</v>
      </c>
    </row>
    <row r="51" spans="1:10" ht="15" customHeight="1" x14ac:dyDescent="0.25">
      <c r="A51" s="109">
        <v>45</v>
      </c>
      <c r="B51" s="115" t="s">
        <v>402</v>
      </c>
      <c r="C51" s="116" t="s">
        <v>486</v>
      </c>
      <c r="D51" s="116" t="s">
        <v>487</v>
      </c>
      <c r="E51" s="117">
        <f>SUM(E52:E57)</f>
        <v>45069108</v>
      </c>
      <c r="F51" s="117">
        <f>SUM(F52:F57)</f>
        <v>48874139</v>
      </c>
      <c r="G51" s="117">
        <f>SUM(G52:G57)</f>
        <v>48874139</v>
      </c>
      <c r="H51" s="118">
        <f t="shared" si="2"/>
        <v>1</v>
      </c>
    </row>
    <row r="52" spans="1:10" ht="15" customHeight="1" x14ac:dyDescent="0.25">
      <c r="A52" s="109">
        <v>46</v>
      </c>
      <c r="B52" s="119" t="s">
        <v>404</v>
      </c>
      <c r="C52" s="142" t="s">
        <v>172</v>
      </c>
      <c r="D52" s="127" t="s">
        <v>488</v>
      </c>
      <c r="E52" s="303">
        <v>41814900</v>
      </c>
      <c r="F52" s="305">
        <v>41806745</v>
      </c>
      <c r="G52" s="305">
        <v>41806745</v>
      </c>
      <c r="H52" s="152">
        <f t="shared" si="2"/>
        <v>1</v>
      </c>
    </row>
    <row r="53" spans="1:10" ht="15" customHeight="1" x14ac:dyDescent="0.25">
      <c r="A53" s="109">
        <v>47</v>
      </c>
      <c r="B53" s="119" t="s">
        <v>407</v>
      </c>
      <c r="C53" s="142" t="s">
        <v>489</v>
      </c>
      <c r="D53" s="127" t="s">
        <v>490</v>
      </c>
      <c r="E53" s="302">
        <v>0</v>
      </c>
      <c r="F53" s="305">
        <v>3053800</v>
      </c>
      <c r="G53" s="305">
        <v>3053800</v>
      </c>
      <c r="H53" s="123">
        <f t="shared" si="2"/>
        <v>1</v>
      </c>
    </row>
    <row r="54" spans="1:10" ht="15" customHeight="1" x14ac:dyDescent="0.25">
      <c r="A54" s="109">
        <v>48</v>
      </c>
      <c r="B54" s="119" t="s">
        <v>410</v>
      </c>
      <c r="C54" s="142" t="s">
        <v>491</v>
      </c>
      <c r="D54" s="127" t="s">
        <v>492</v>
      </c>
      <c r="E54" s="302">
        <v>0</v>
      </c>
      <c r="F54" s="305">
        <v>0</v>
      </c>
      <c r="G54" s="305">
        <v>0</v>
      </c>
      <c r="H54" s="155"/>
    </row>
    <row r="55" spans="1:10" ht="15" customHeight="1" x14ac:dyDescent="0.25">
      <c r="A55" s="109">
        <v>49</v>
      </c>
      <c r="B55" s="119" t="s">
        <v>413</v>
      </c>
      <c r="C55" s="142" t="s">
        <v>174</v>
      </c>
      <c r="D55" s="127" t="s">
        <v>493</v>
      </c>
      <c r="E55" s="303">
        <v>2325041</v>
      </c>
      <c r="F55" s="303">
        <v>2507067</v>
      </c>
      <c r="G55" s="303">
        <v>2507067</v>
      </c>
      <c r="H55" s="152">
        <f t="shared" si="2"/>
        <v>1</v>
      </c>
    </row>
    <row r="56" spans="1:10" ht="15" customHeight="1" x14ac:dyDescent="0.25">
      <c r="A56" s="109">
        <v>50</v>
      </c>
      <c r="B56" s="119" t="s">
        <v>416</v>
      </c>
      <c r="C56" s="142" t="s">
        <v>494</v>
      </c>
      <c r="D56" s="127" t="s">
        <v>495</v>
      </c>
      <c r="E56" s="303">
        <v>241540</v>
      </c>
      <c r="F56" s="303">
        <v>206575</v>
      </c>
      <c r="G56" s="303">
        <v>206575</v>
      </c>
      <c r="H56" s="152">
        <f t="shared" si="2"/>
        <v>1</v>
      </c>
    </row>
    <row r="57" spans="1:10" ht="15" customHeight="1" x14ac:dyDescent="0.25">
      <c r="A57" s="109">
        <v>51</v>
      </c>
      <c r="B57" s="119" t="s">
        <v>419</v>
      </c>
      <c r="C57" s="142" t="s">
        <v>496</v>
      </c>
      <c r="D57" s="127" t="s">
        <v>497</v>
      </c>
      <c r="E57" s="303">
        <v>687627</v>
      </c>
      <c r="F57" s="305">
        <v>1299952</v>
      </c>
      <c r="G57" s="305">
        <v>1299952</v>
      </c>
      <c r="H57" s="152">
        <f t="shared" si="2"/>
        <v>1</v>
      </c>
    </row>
    <row r="58" spans="1:10" ht="15" customHeight="1" x14ac:dyDescent="0.25">
      <c r="A58" s="109">
        <v>52</v>
      </c>
      <c r="B58" s="115" t="s">
        <v>422</v>
      </c>
      <c r="C58" s="116" t="s">
        <v>498</v>
      </c>
      <c r="D58" s="116" t="s">
        <v>499</v>
      </c>
      <c r="E58" s="77">
        <f>SUM(E59:E61)</f>
        <v>14090776</v>
      </c>
      <c r="F58" s="77">
        <f>SUM(F59:F61)</f>
        <v>15676916</v>
      </c>
      <c r="G58" s="77">
        <f>SUM(G59:G61)</f>
        <v>15676916</v>
      </c>
      <c r="H58" s="118">
        <f t="shared" si="2"/>
        <v>1</v>
      </c>
    </row>
    <row r="59" spans="1:10" ht="15" customHeight="1" x14ac:dyDescent="0.25">
      <c r="A59" s="109">
        <v>53</v>
      </c>
      <c r="B59" s="119" t="s">
        <v>500</v>
      </c>
      <c r="C59" s="142" t="s">
        <v>501</v>
      </c>
      <c r="D59" s="127" t="s">
        <v>502</v>
      </c>
      <c r="E59" s="303">
        <v>11853772</v>
      </c>
      <c r="F59" s="303">
        <v>12601271</v>
      </c>
      <c r="G59" s="303">
        <v>12601271</v>
      </c>
      <c r="H59" s="152">
        <f t="shared" si="2"/>
        <v>1</v>
      </c>
    </row>
    <row r="60" spans="1:10" ht="15" customHeight="1" x14ac:dyDescent="0.25">
      <c r="A60" s="109">
        <v>54</v>
      </c>
      <c r="B60" s="119" t="s">
        <v>503</v>
      </c>
      <c r="C60" s="142" t="s">
        <v>504</v>
      </c>
      <c r="D60" s="127" t="s">
        <v>505</v>
      </c>
      <c r="E60" s="303">
        <v>1486004</v>
      </c>
      <c r="F60" s="303">
        <v>2094328</v>
      </c>
      <c r="G60" s="303">
        <v>2094328</v>
      </c>
      <c r="H60" s="152">
        <f t="shared" si="2"/>
        <v>1</v>
      </c>
    </row>
    <row r="61" spans="1:10" ht="15" customHeight="1" x14ac:dyDescent="0.25">
      <c r="A61" s="109">
        <v>55</v>
      </c>
      <c r="B61" s="119" t="s">
        <v>506</v>
      </c>
      <c r="C61" s="142" t="s">
        <v>507</v>
      </c>
      <c r="D61" s="127" t="s">
        <v>508</v>
      </c>
      <c r="E61" s="303">
        <v>751000</v>
      </c>
      <c r="F61" s="303">
        <v>981317</v>
      </c>
      <c r="G61" s="303">
        <v>981317</v>
      </c>
      <c r="H61" s="152">
        <f t="shared" si="2"/>
        <v>1</v>
      </c>
    </row>
    <row r="62" spans="1:10" ht="15" customHeight="1" x14ac:dyDescent="0.25">
      <c r="A62" s="109">
        <v>56</v>
      </c>
      <c r="B62" s="110" t="s">
        <v>122</v>
      </c>
      <c r="C62" s="111" t="s">
        <v>509</v>
      </c>
      <c r="D62" s="111" t="s">
        <v>510</v>
      </c>
      <c r="E62" s="304">
        <v>7925499</v>
      </c>
      <c r="F62" s="306">
        <v>8342428</v>
      </c>
      <c r="G62" s="306">
        <v>8342428</v>
      </c>
      <c r="H62" s="153">
        <f t="shared" si="2"/>
        <v>1</v>
      </c>
    </row>
    <row r="63" spans="1:10" ht="15" customHeight="1" x14ac:dyDescent="0.25">
      <c r="A63" s="109">
        <v>57</v>
      </c>
      <c r="B63" s="110" t="s">
        <v>123</v>
      </c>
      <c r="C63" s="111" t="s">
        <v>33</v>
      </c>
      <c r="D63" s="111" t="s">
        <v>511</v>
      </c>
      <c r="E63" s="112">
        <f>SUM(E64:E68)</f>
        <v>137814210</v>
      </c>
      <c r="F63" s="112">
        <f>SUM(F64:F68)</f>
        <v>177252192</v>
      </c>
      <c r="G63" s="112">
        <f>SUM(G64:G68)</f>
        <v>167188936</v>
      </c>
      <c r="H63" s="113">
        <f t="shared" si="2"/>
        <v>0.94322633821081325</v>
      </c>
    </row>
    <row r="64" spans="1:10" ht="15" customHeight="1" x14ac:dyDescent="0.25">
      <c r="A64" s="109">
        <v>58</v>
      </c>
      <c r="B64" s="115" t="s">
        <v>439</v>
      </c>
      <c r="C64" s="116" t="s">
        <v>512</v>
      </c>
      <c r="D64" s="116" t="s">
        <v>513</v>
      </c>
      <c r="E64" s="284">
        <v>13419500</v>
      </c>
      <c r="F64" s="284">
        <v>14453500</v>
      </c>
      <c r="G64" s="125">
        <v>14234066</v>
      </c>
      <c r="H64" s="151">
        <f t="shared" si="2"/>
        <v>0.98481793337253953</v>
      </c>
    </row>
    <row r="65" spans="1:10" ht="15" customHeight="1" x14ac:dyDescent="0.25">
      <c r="A65" s="109">
        <v>59</v>
      </c>
      <c r="B65" s="115" t="s">
        <v>442</v>
      </c>
      <c r="C65" s="116" t="s">
        <v>514</v>
      </c>
      <c r="D65" s="116" t="s">
        <v>515</v>
      </c>
      <c r="E65" s="284">
        <v>4529000</v>
      </c>
      <c r="F65" s="284">
        <v>4529000</v>
      </c>
      <c r="G65" s="125">
        <v>2881083</v>
      </c>
      <c r="H65" s="151">
        <f t="shared" si="2"/>
        <v>0.63614109074850955</v>
      </c>
    </row>
    <row r="66" spans="1:10" ht="15" customHeight="1" x14ac:dyDescent="0.25">
      <c r="A66" s="109">
        <v>60</v>
      </c>
      <c r="B66" s="115" t="s">
        <v>445</v>
      </c>
      <c r="C66" s="116" t="s">
        <v>516</v>
      </c>
      <c r="D66" s="116" t="s">
        <v>517</v>
      </c>
      <c r="E66" s="284">
        <v>94803030</v>
      </c>
      <c r="F66" s="284">
        <v>105990012</v>
      </c>
      <c r="G66" s="125">
        <v>99380858</v>
      </c>
      <c r="H66" s="151">
        <f t="shared" si="2"/>
        <v>0.93764361494741599</v>
      </c>
    </row>
    <row r="67" spans="1:10" ht="15" customHeight="1" x14ac:dyDescent="0.25">
      <c r="A67" s="109">
        <v>61</v>
      </c>
      <c r="B67" s="115" t="s">
        <v>448</v>
      </c>
      <c r="C67" s="116" t="s">
        <v>518</v>
      </c>
      <c r="D67" s="116" t="s">
        <v>519</v>
      </c>
      <c r="E67" s="284">
        <v>240000</v>
      </c>
      <c r="F67" s="8">
        <v>350000</v>
      </c>
      <c r="G67" s="125">
        <v>248347</v>
      </c>
      <c r="H67" s="151">
        <f t="shared" si="2"/>
        <v>0.70956285714285716</v>
      </c>
    </row>
    <row r="68" spans="1:10" ht="15" customHeight="1" x14ac:dyDescent="0.25">
      <c r="A68" s="109">
        <v>62</v>
      </c>
      <c r="B68" s="115" t="s">
        <v>450</v>
      </c>
      <c r="C68" s="116" t="s">
        <v>520</v>
      </c>
      <c r="D68" s="116" t="s">
        <v>521</v>
      </c>
      <c r="E68" s="77">
        <f>SUM(E69:E72)</f>
        <v>24822680</v>
      </c>
      <c r="F68" s="77">
        <f>SUM(F69:F72)</f>
        <v>51929680</v>
      </c>
      <c r="G68" s="117">
        <f>SUM(G69:G72)</f>
        <v>50444582</v>
      </c>
      <c r="H68" s="118">
        <f t="shared" si="2"/>
        <v>0.97140174944270796</v>
      </c>
    </row>
    <row r="69" spans="1:10" ht="15" customHeight="1" x14ac:dyDescent="0.25">
      <c r="A69" s="109">
        <v>63</v>
      </c>
      <c r="B69" s="126" t="s">
        <v>522</v>
      </c>
      <c r="C69" s="127" t="s">
        <v>523</v>
      </c>
      <c r="D69" s="127" t="s">
        <v>524</v>
      </c>
      <c r="E69" s="303">
        <v>18937680</v>
      </c>
      <c r="F69" s="305">
        <v>21582680</v>
      </c>
      <c r="G69" s="143">
        <v>20883070</v>
      </c>
      <c r="H69" s="152">
        <f>G69/F69</f>
        <v>0.96758465584440856</v>
      </c>
    </row>
    <row r="70" spans="1:10" ht="15" customHeight="1" x14ac:dyDescent="0.25">
      <c r="A70" s="109">
        <v>64</v>
      </c>
      <c r="B70" s="126" t="s">
        <v>525</v>
      </c>
      <c r="C70" s="145" t="s">
        <v>526</v>
      </c>
      <c r="D70" s="127" t="s">
        <v>527</v>
      </c>
      <c r="E70" s="303">
        <v>5000000</v>
      </c>
      <c r="F70" s="303">
        <v>17556000</v>
      </c>
      <c r="G70" s="143">
        <v>17273780</v>
      </c>
      <c r="H70" s="152">
        <f t="shared" si="2"/>
        <v>0.98392458418774209</v>
      </c>
    </row>
    <row r="71" spans="1:10" ht="15" customHeight="1" x14ac:dyDescent="0.25">
      <c r="A71" s="109">
        <v>65</v>
      </c>
      <c r="B71" s="126" t="s">
        <v>528</v>
      </c>
      <c r="C71" s="145" t="s">
        <v>529</v>
      </c>
      <c r="D71" s="127" t="s">
        <v>530</v>
      </c>
      <c r="E71" s="303">
        <v>35000</v>
      </c>
      <c r="F71" s="303">
        <v>41000</v>
      </c>
      <c r="G71" s="143">
        <v>36814</v>
      </c>
      <c r="H71" s="152">
        <f t="shared" si="2"/>
        <v>0.89790243902439026</v>
      </c>
    </row>
    <row r="72" spans="1:10" ht="15" customHeight="1" x14ac:dyDescent="0.25">
      <c r="A72" s="109">
        <v>66</v>
      </c>
      <c r="B72" s="126" t="s">
        <v>531</v>
      </c>
      <c r="C72" s="145" t="s">
        <v>532</v>
      </c>
      <c r="D72" s="127" t="s">
        <v>533</v>
      </c>
      <c r="E72" s="303">
        <v>850000</v>
      </c>
      <c r="F72" s="303">
        <v>12750000</v>
      </c>
      <c r="G72" s="143">
        <v>12250918</v>
      </c>
      <c r="H72" s="152">
        <f t="shared" si="2"/>
        <v>0.96085631372549019</v>
      </c>
    </row>
    <row r="73" spans="1:10" ht="15" customHeight="1" x14ac:dyDescent="0.25">
      <c r="A73" s="109">
        <v>67</v>
      </c>
      <c r="B73" s="110" t="s">
        <v>331</v>
      </c>
      <c r="C73" s="111" t="s">
        <v>34</v>
      </c>
      <c r="D73" s="111" t="s">
        <v>534</v>
      </c>
      <c r="E73" s="112">
        <v>3000000</v>
      </c>
      <c r="F73" s="144">
        <v>3000000</v>
      </c>
      <c r="G73" s="144">
        <v>2677200</v>
      </c>
      <c r="H73" s="113">
        <f t="shared" ref="H73:H96" si="4">G73/F73</f>
        <v>0.89239999999999997</v>
      </c>
    </row>
    <row r="74" spans="1:10" ht="15" customHeight="1" x14ac:dyDescent="0.25">
      <c r="A74" s="109">
        <v>68</v>
      </c>
      <c r="B74" s="110" t="s">
        <v>332</v>
      </c>
      <c r="C74" s="111" t="s">
        <v>535</v>
      </c>
      <c r="D74" s="111" t="s">
        <v>536</v>
      </c>
      <c r="E74" s="112">
        <f>SUM(E75:E78)</f>
        <v>156532227</v>
      </c>
      <c r="F74" s="112">
        <f>SUM(F75:F78)</f>
        <v>332366393</v>
      </c>
      <c r="G74" s="112">
        <f>SUM(G75:G78)</f>
        <v>50337167</v>
      </c>
      <c r="H74" s="113">
        <f t="shared" si="4"/>
        <v>0.15145083275612645</v>
      </c>
    </row>
    <row r="75" spans="1:10" ht="15" customHeight="1" x14ac:dyDescent="0.25">
      <c r="A75" s="109">
        <v>69</v>
      </c>
      <c r="B75" s="115" t="s">
        <v>465</v>
      </c>
      <c r="C75" s="116" t="s">
        <v>537</v>
      </c>
      <c r="D75" s="116" t="s">
        <v>538</v>
      </c>
      <c r="E75" s="128">
        <v>2787780</v>
      </c>
      <c r="F75" s="125">
        <v>2251250</v>
      </c>
      <c r="G75" s="125">
        <v>2251250</v>
      </c>
      <c r="H75" s="151">
        <f t="shared" si="4"/>
        <v>1</v>
      </c>
    </row>
    <row r="76" spans="1:10" ht="15" customHeight="1" x14ac:dyDescent="0.25">
      <c r="A76" s="109">
        <v>70</v>
      </c>
      <c r="B76" s="115" t="s">
        <v>467</v>
      </c>
      <c r="C76" s="116" t="s">
        <v>539</v>
      </c>
      <c r="D76" s="116" t="s">
        <v>540</v>
      </c>
      <c r="E76" s="284">
        <v>26304775</v>
      </c>
      <c r="F76" s="284">
        <v>27825565</v>
      </c>
      <c r="G76" s="125">
        <v>27768664</v>
      </c>
      <c r="H76" s="151">
        <f t="shared" si="4"/>
        <v>0.99795508195431071</v>
      </c>
    </row>
    <row r="77" spans="1:10" ht="15" customHeight="1" x14ac:dyDescent="0.25">
      <c r="A77" s="109">
        <v>71</v>
      </c>
      <c r="B77" s="115" t="s">
        <v>541</v>
      </c>
      <c r="C77" s="116" t="s">
        <v>542</v>
      </c>
      <c r="D77" s="116" t="s">
        <v>543</v>
      </c>
      <c r="E77" s="284">
        <v>5900000</v>
      </c>
      <c r="F77" s="284">
        <v>20317800</v>
      </c>
      <c r="G77" s="125">
        <v>20317253</v>
      </c>
      <c r="H77" s="151">
        <f t="shared" si="4"/>
        <v>0.99997307779385558</v>
      </c>
    </row>
    <row r="78" spans="1:10" ht="15" customHeight="1" x14ac:dyDescent="0.25">
      <c r="A78" s="109">
        <v>72</v>
      </c>
      <c r="B78" s="115" t="s">
        <v>544</v>
      </c>
      <c r="C78" s="116" t="s">
        <v>85</v>
      </c>
      <c r="D78" s="116" t="s">
        <v>545</v>
      </c>
      <c r="E78" s="284">
        <v>121539672</v>
      </c>
      <c r="F78" s="284">
        <v>281971778</v>
      </c>
      <c r="G78" s="125">
        <v>0</v>
      </c>
      <c r="H78" s="151">
        <f t="shared" si="4"/>
        <v>0</v>
      </c>
    </row>
    <row r="79" spans="1:10" ht="15" customHeight="1" x14ac:dyDescent="0.25">
      <c r="A79" s="109">
        <v>73</v>
      </c>
      <c r="B79" s="147" t="s">
        <v>249</v>
      </c>
      <c r="C79" s="339" t="s">
        <v>84</v>
      </c>
      <c r="D79" s="340"/>
      <c r="E79" s="148">
        <f>E50+E62+E63+E73+E74</f>
        <v>364431820</v>
      </c>
      <c r="F79" s="148">
        <f t="shared" ref="F79:G79" si="5">F50+F62+F63+F73+F74</f>
        <v>585512068</v>
      </c>
      <c r="G79" s="148">
        <f t="shared" si="5"/>
        <v>293096786</v>
      </c>
      <c r="H79" s="154">
        <f t="shared" si="4"/>
        <v>0.50058197263322679</v>
      </c>
      <c r="I79" s="114"/>
      <c r="J79" s="30"/>
    </row>
    <row r="80" spans="1:10" ht="15" customHeight="1" x14ac:dyDescent="0.25">
      <c r="A80" s="109">
        <v>74</v>
      </c>
      <c r="B80" s="110" t="s">
        <v>333</v>
      </c>
      <c r="C80" s="111" t="s">
        <v>165</v>
      </c>
      <c r="D80" s="111" t="s">
        <v>546</v>
      </c>
      <c r="E80" s="112">
        <f>SUM(E81:E85)</f>
        <v>208549108</v>
      </c>
      <c r="F80" s="112">
        <f t="shared" ref="F80:G80" si="6">SUM(F81:F85)</f>
        <v>228922307</v>
      </c>
      <c r="G80" s="112">
        <f t="shared" si="6"/>
        <v>100739985</v>
      </c>
      <c r="H80" s="113">
        <f t="shared" si="4"/>
        <v>0.44006189838022208</v>
      </c>
    </row>
    <row r="81" spans="1:14" ht="15" customHeight="1" x14ac:dyDescent="0.25">
      <c r="A81" s="109">
        <v>75</v>
      </c>
      <c r="B81" s="115" t="s">
        <v>470</v>
      </c>
      <c r="C81" s="116" t="s">
        <v>547</v>
      </c>
      <c r="D81" s="116" t="s">
        <v>548</v>
      </c>
      <c r="E81" s="77">
        <v>0</v>
      </c>
      <c r="F81" s="77">
        <v>82500</v>
      </c>
      <c r="G81" s="117">
        <v>82500</v>
      </c>
      <c r="H81" s="118">
        <f t="shared" si="4"/>
        <v>1</v>
      </c>
    </row>
    <row r="82" spans="1:14" s="130" customFormat="1" ht="15" customHeight="1" x14ac:dyDescent="0.25">
      <c r="A82" s="109">
        <v>76</v>
      </c>
      <c r="B82" s="115" t="s">
        <v>472</v>
      </c>
      <c r="C82" s="116" t="s">
        <v>549</v>
      </c>
      <c r="D82" s="116" t="s">
        <v>550</v>
      </c>
      <c r="E82" s="284">
        <v>136987229</v>
      </c>
      <c r="F82" s="284">
        <v>136987229</v>
      </c>
      <c r="G82" s="125">
        <v>43493258</v>
      </c>
      <c r="H82" s="151">
        <f t="shared" si="4"/>
        <v>0.31749863339450424</v>
      </c>
      <c r="J82" s="131"/>
    </row>
    <row r="83" spans="1:14" ht="15" customHeight="1" x14ac:dyDescent="0.25">
      <c r="A83" s="109">
        <v>77</v>
      </c>
      <c r="B83" s="115" t="s">
        <v>551</v>
      </c>
      <c r="C83" s="116" t="s">
        <v>552</v>
      </c>
      <c r="D83" s="116" t="s">
        <v>553</v>
      </c>
      <c r="E83" s="284">
        <v>578732</v>
      </c>
      <c r="F83" s="284">
        <v>5073535</v>
      </c>
      <c r="G83" s="125">
        <v>4594803</v>
      </c>
      <c r="H83" s="151">
        <f t="shared" si="4"/>
        <v>0.90564133291679272</v>
      </c>
    </row>
    <row r="84" spans="1:14" ht="15" customHeight="1" x14ac:dyDescent="0.25">
      <c r="A84" s="109">
        <v>78</v>
      </c>
      <c r="B84" s="115" t="s">
        <v>554</v>
      </c>
      <c r="C84" s="116" t="s">
        <v>555</v>
      </c>
      <c r="D84" s="116" t="s">
        <v>556</v>
      </c>
      <c r="E84" s="284">
        <v>27329743</v>
      </c>
      <c r="F84" s="284">
        <v>38794329</v>
      </c>
      <c r="G84" s="125">
        <v>31601249</v>
      </c>
      <c r="H84" s="151">
        <f t="shared" si="4"/>
        <v>0.81458423987691608</v>
      </c>
    </row>
    <row r="85" spans="1:14" ht="15" customHeight="1" x14ac:dyDescent="0.25">
      <c r="A85" s="109">
        <v>79</v>
      </c>
      <c r="B85" s="115" t="s">
        <v>557</v>
      </c>
      <c r="C85" s="116" t="s">
        <v>558</v>
      </c>
      <c r="D85" s="116" t="s">
        <v>559</v>
      </c>
      <c r="E85" s="284">
        <v>43653404</v>
      </c>
      <c r="F85" s="284">
        <v>47984714</v>
      </c>
      <c r="G85" s="125">
        <v>20968175</v>
      </c>
      <c r="H85" s="151">
        <f t="shared" si="4"/>
        <v>0.43697613785923578</v>
      </c>
    </row>
    <row r="86" spans="1:14" ht="15" customHeight="1" x14ac:dyDescent="0.25">
      <c r="A86" s="109">
        <v>80</v>
      </c>
      <c r="B86" s="149" t="s">
        <v>334</v>
      </c>
      <c r="C86" s="111" t="s">
        <v>166</v>
      </c>
      <c r="D86" s="111" t="s">
        <v>560</v>
      </c>
      <c r="E86" s="112">
        <f>SUM(E87:E88)</f>
        <v>72635300</v>
      </c>
      <c r="F86" s="112">
        <f>SUM(F87:F88)</f>
        <v>96280900</v>
      </c>
      <c r="G86" s="112">
        <f>SUM(G87:G88)</f>
        <v>82020396</v>
      </c>
      <c r="H86" s="113">
        <f t="shared" si="4"/>
        <v>0.85188646969440462</v>
      </c>
    </row>
    <row r="87" spans="1:14" ht="15" customHeight="1" x14ac:dyDescent="0.25">
      <c r="A87" s="109">
        <v>81</v>
      </c>
      <c r="B87" s="115" t="s">
        <v>474</v>
      </c>
      <c r="C87" s="116" t="s">
        <v>561</v>
      </c>
      <c r="D87" s="116" t="s">
        <v>562</v>
      </c>
      <c r="E87" s="284">
        <v>57193200</v>
      </c>
      <c r="F87" s="284">
        <v>75811800</v>
      </c>
      <c r="G87" s="125">
        <v>64666351</v>
      </c>
      <c r="H87" s="151">
        <f t="shared" si="4"/>
        <v>0.85298530044135612</v>
      </c>
    </row>
    <row r="88" spans="1:14" ht="15" customHeight="1" x14ac:dyDescent="0.25">
      <c r="A88" s="109">
        <v>82</v>
      </c>
      <c r="B88" s="115" t="s">
        <v>563</v>
      </c>
      <c r="C88" s="116" t="s">
        <v>564</v>
      </c>
      <c r="D88" s="116" t="s">
        <v>565</v>
      </c>
      <c r="E88" s="284">
        <v>15442100</v>
      </c>
      <c r="F88" s="284">
        <v>20469100</v>
      </c>
      <c r="G88" s="125">
        <v>17354045</v>
      </c>
      <c r="H88" s="151">
        <f t="shared" si="4"/>
        <v>0.84781670908833318</v>
      </c>
    </row>
    <row r="89" spans="1:14" ht="15" customHeight="1" x14ac:dyDescent="0.25">
      <c r="A89" s="109">
        <v>83</v>
      </c>
      <c r="B89" s="110" t="s">
        <v>335</v>
      </c>
      <c r="C89" s="111" t="s">
        <v>375</v>
      </c>
      <c r="D89" s="111" t="s">
        <v>566</v>
      </c>
      <c r="E89" s="112">
        <f>SUM(E90:E90)</f>
        <v>0</v>
      </c>
      <c r="F89" s="112">
        <f>SUM(F90:F90)</f>
        <v>0</v>
      </c>
      <c r="G89" s="112">
        <f>SUM(G90:G90)</f>
        <v>0</v>
      </c>
      <c r="H89" s="155"/>
    </row>
    <row r="90" spans="1:14" ht="15" customHeight="1" x14ac:dyDescent="0.25">
      <c r="A90" s="109">
        <v>84</v>
      </c>
      <c r="B90" s="115" t="s">
        <v>479</v>
      </c>
      <c r="C90" s="116" t="s">
        <v>567</v>
      </c>
      <c r="D90" s="116" t="s">
        <v>568</v>
      </c>
      <c r="E90" s="117">
        <v>0</v>
      </c>
      <c r="F90" s="117">
        <v>0</v>
      </c>
      <c r="G90" s="117">
        <v>0</v>
      </c>
      <c r="H90" s="155"/>
    </row>
    <row r="91" spans="1:14" ht="15" customHeight="1" x14ac:dyDescent="0.25">
      <c r="A91" s="109">
        <v>85</v>
      </c>
      <c r="B91" s="138" t="s">
        <v>250</v>
      </c>
      <c r="C91" s="339" t="s">
        <v>120</v>
      </c>
      <c r="D91" s="340"/>
      <c r="E91" s="135">
        <f>E80+E86+E89</f>
        <v>281184408</v>
      </c>
      <c r="F91" s="135">
        <f t="shared" ref="F91:G91" si="7">F80+F86+F89</f>
        <v>325203207</v>
      </c>
      <c r="G91" s="135">
        <f t="shared" si="7"/>
        <v>182760381</v>
      </c>
      <c r="H91" s="146">
        <f t="shared" si="4"/>
        <v>0.56198824939632286</v>
      </c>
      <c r="J91" s="30"/>
      <c r="K91" s="114"/>
      <c r="L91" s="114"/>
      <c r="M91" s="114"/>
      <c r="N91" s="114"/>
    </row>
    <row r="92" spans="1:14" ht="15" customHeight="1" x14ac:dyDescent="0.25">
      <c r="A92" s="109">
        <v>86</v>
      </c>
      <c r="B92" s="138" t="s">
        <v>336</v>
      </c>
      <c r="C92" s="150" t="s">
        <v>88</v>
      </c>
      <c r="D92" s="150" t="s">
        <v>569</v>
      </c>
      <c r="E92" s="135">
        <f>SUM(E93:E94)</f>
        <v>26017772</v>
      </c>
      <c r="F92" s="135">
        <f>SUM(F93:F94)</f>
        <v>28863725</v>
      </c>
      <c r="G92" s="135">
        <f>SUM(G93:G94)</f>
        <v>28863725</v>
      </c>
      <c r="H92" s="146">
        <f t="shared" si="4"/>
        <v>1</v>
      </c>
    </row>
    <row r="93" spans="1:14" ht="15" customHeight="1" x14ac:dyDescent="0.25">
      <c r="A93" s="109">
        <v>87</v>
      </c>
      <c r="B93" s="115" t="s">
        <v>570</v>
      </c>
      <c r="C93" s="116" t="s">
        <v>571</v>
      </c>
      <c r="D93" s="116" t="s">
        <v>572</v>
      </c>
      <c r="E93" s="117">
        <v>1902709</v>
      </c>
      <c r="F93" s="117">
        <v>3320682</v>
      </c>
      <c r="G93" s="117">
        <v>3320682</v>
      </c>
      <c r="H93" s="118">
        <f t="shared" si="4"/>
        <v>1</v>
      </c>
      <c r="J93" s="137"/>
    </row>
    <row r="94" spans="1:14" ht="15" customHeight="1" x14ac:dyDescent="0.25">
      <c r="A94" s="109">
        <v>88</v>
      </c>
      <c r="B94" s="115" t="s">
        <v>573</v>
      </c>
      <c r="C94" s="116" t="s">
        <v>574</v>
      </c>
      <c r="D94" s="116" t="s">
        <v>575</v>
      </c>
      <c r="E94" s="117">
        <v>24115063</v>
      </c>
      <c r="F94" s="125">
        <v>25543043</v>
      </c>
      <c r="G94" s="125">
        <v>25543043</v>
      </c>
      <c r="H94" s="118">
        <f t="shared" si="4"/>
        <v>1</v>
      </c>
    </row>
    <row r="95" spans="1:14" ht="15" customHeight="1" x14ac:dyDescent="0.25">
      <c r="A95" s="109">
        <v>89</v>
      </c>
      <c r="B95" s="138" t="s">
        <v>251</v>
      </c>
      <c r="C95" s="339" t="s">
        <v>88</v>
      </c>
      <c r="D95" s="340"/>
      <c r="E95" s="148">
        <f>E92</f>
        <v>26017772</v>
      </c>
      <c r="F95" s="148">
        <f t="shared" ref="F95:G95" si="8">F92</f>
        <v>28863725</v>
      </c>
      <c r="G95" s="148">
        <f t="shared" si="8"/>
        <v>28863725</v>
      </c>
      <c r="H95" s="154">
        <f t="shared" si="4"/>
        <v>1</v>
      </c>
      <c r="J95" s="30"/>
    </row>
    <row r="96" spans="1:14" ht="15" customHeight="1" x14ac:dyDescent="0.25">
      <c r="A96" s="159">
        <v>90</v>
      </c>
      <c r="B96" s="341" t="s">
        <v>576</v>
      </c>
      <c r="C96" s="341"/>
      <c r="D96" s="139"/>
      <c r="E96" s="140">
        <f>E50+E62+E63+E73+E74+E80+E86+E89+E92</f>
        <v>671634000</v>
      </c>
      <c r="F96" s="140">
        <f>F50+F62+F63+F73+F74+F80+F86+F89+F92</f>
        <v>939579000</v>
      </c>
      <c r="G96" s="140">
        <f>G50+G62+G63+G73+G74+G80+G86+G89+G92</f>
        <v>504720892</v>
      </c>
      <c r="H96" s="141">
        <f t="shared" si="4"/>
        <v>0.53717770618542982</v>
      </c>
    </row>
  </sheetData>
  <sheetProtection selectLockedCells="1" selectUnlockedCells="1"/>
  <mergeCells count="11">
    <mergeCell ref="B48:C48"/>
    <mergeCell ref="A4:H4"/>
    <mergeCell ref="B8:H8"/>
    <mergeCell ref="C35:D35"/>
    <mergeCell ref="C43:D43"/>
    <mergeCell ref="C47:D47"/>
    <mergeCell ref="B49:H49"/>
    <mergeCell ref="C79:D79"/>
    <mergeCell ref="C91:D91"/>
    <mergeCell ref="C95:D95"/>
    <mergeCell ref="B96:C96"/>
  </mergeCells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/>
  </sheetViews>
  <sheetFormatPr defaultColWidth="9.109375" defaultRowHeight="13.2" x14ac:dyDescent="0.25"/>
  <cols>
    <col min="1" max="2" width="5.6640625" style="30" customWidth="1"/>
    <col min="3" max="3" width="35.6640625" style="30" customWidth="1"/>
    <col min="4" max="4" width="5.6640625" style="30" customWidth="1"/>
    <col min="5" max="7" width="10.6640625" style="30" customWidth="1"/>
    <col min="8" max="8" width="8.33203125" style="30" customWidth="1"/>
    <col min="9" max="16384" width="9.109375" style="30"/>
  </cols>
  <sheetData>
    <row r="1" spans="1:10" ht="13.95" customHeight="1" x14ac:dyDescent="0.25">
      <c r="A1" s="31"/>
      <c r="B1" s="31"/>
      <c r="C1" s="31"/>
      <c r="D1" s="31"/>
      <c r="E1" s="31"/>
      <c r="F1" s="31"/>
      <c r="G1" s="31"/>
      <c r="H1" s="45" t="s">
        <v>237</v>
      </c>
    </row>
    <row r="2" spans="1:10" ht="13.95" customHeight="1" x14ac:dyDescent="0.25">
      <c r="A2" s="31"/>
      <c r="B2" s="31"/>
      <c r="C2" s="31"/>
      <c r="D2" s="31"/>
      <c r="E2" s="31"/>
      <c r="F2" s="31"/>
      <c r="G2" s="31"/>
      <c r="H2" s="45" t="str">
        <f>'1. melléklet'!E2</f>
        <v>a  5/2023. (V.31.) önkormányzati rendelethez</v>
      </c>
    </row>
    <row r="3" spans="1:10" s="27" customFormat="1" ht="13.95" customHeight="1" x14ac:dyDescent="0.25">
      <c r="A3" s="29"/>
      <c r="B3" s="29"/>
      <c r="C3" s="28"/>
      <c r="D3" s="28"/>
      <c r="E3" s="28"/>
      <c r="F3" s="28"/>
      <c r="G3" s="28"/>
    </row>
    <row r="4" spans="1:10" s="27" customFormat="1" ht="15" customHeight="1" x14ac:dyDescent="0.25">
      <c r="A4" s="337" t="s">
        <v>744</v>
      </c>
      <c r="B4" s="337"/>
      <c r="C4" s="337"/>
      <c r="D4" s="337"/>
      <c r="E4" s="337"/>
      <c r="F4" s="337"/>
      <c r="G4" s="337"/>
      <c r="H4" s="337"/>
    </row>
    <row r="5" spans="1:10" ht="6.6" customHeight="1" x14ac:dyDescent="0.25">
      <c r="A5" s="156"/>
      <c r="B5" s="156"/>
      <c r="C5" s="156"/>
      <c r="D5" s="156"/>
      <c r="H5" s="107"/>
    </row>
    <row r="6" spans="1:10" ht="15" customHeight="1" x14ac:dyDescent="0.25">
      <c r="A6" s="108"/>
      <c r="B6" s="109" t="s">
        <v>249</v>
      </c>
      <c r="C6" s="109" t="s">
        <v>261</v>
      </c>
      <c r="D6" s="109" t="s">
        <v>251</v>
      </c>
      <c r="E6" s="109" t="s">
        <v>252</v>
      </c>
      <c r="F6" s="109" t="s">
        <v>253</v>
      </c>
      <c r="G6" s="109" t="s">
        <v>254</v>
      </c>
      <c r="H6" s="108" t="s">
        <v>255</v>
      </c>
      <c r="J6" s="103"/>
    </row>
    <row r="7" spans="1:10" ht="24" x14ac:dyDescent="0.25">
      <c r="A7" s="109">
        <v>1</v>
      </c>
      <c r="B7" s="108" t="s">
        <v>73</v>
      </c>
      <c r="C7" s="109" t="s">
        <v>100</v>
      </c>
      <c r="D7" s="108" t="s">
        <v>398</v>
      </c>
      <c r="E7" s="62" t="s">
        <v>113</v>
      </c>
      <c r="F7" s="62" t="s">
        <v>114</v>
      </c>
      <c r="G7" s="62" t="s">
        <v>115</v>
      </c>
      <c r="H7" s="62" t="s">
        <v>117</v>
      </c>
    </row>
    <row r="8" spans="1:10" ht="15" customHeight="1" x14ac:dyDescent="0.25">
      <c r="A8" s="109">
        <v>2</v>
      </c>
      <c r="B8" s="338" t="s">
        <v>74</v>
      </c>
      <c r="C8" s="338"/>
      <c r="D8" s="338"/>
      <c r="E8" s="338"/>
      <c r="F8" s="338"/>
      <c r="G8" s="338"/>
      <c r="H8" s="338"/>
    </row>
    <row r="9" spans="1:10" s="27" customFormat="1" ht="15" customHeight="1" x14ac:dyDescent="0.25">
      <c r="A9" s="109">
        <v>3</v>
      </c>
      <c r="B9" s="110" t="s">
        <v>121</v>
      </c>
      <c r="C9" s="111" t="s">
        <v>22</v>
      </c>
      <c r="D9" s="111" t="s">
        <v>438</v>
      </c>
      <c r="E9" s="112">
        <f>SUM(E10:E13)</f>
        <v>1260000</v>
      </c>
      <c r="F9" s="112">
        <f>SUM(F10:F13)</f>
        <v>1277072</v>
      </c>
      <c r="G9" s="112">
        <f>SUM(G10:G13)</f>
        <v>1277072</v>
      </c>
      <c r="H9" s="113">
        <f>G9/F9</f>
        <v>1</v>
      </c>
      <c r="I9" s="157"/>
    </row>
    <row r="10" spans="1:10" s="27" customFormat="1" ht="15" customHeight="1" x14ac:dyDescent="0.25">
      <c r="A10" s="109">
        <v>4</v>
      </c>
      <c r="B10" s="115" t="s">
        <v>402</v>
      </c>
      <c r="C10" s="116" t="s">
        <v>446</v>
      </c>
      <c r="D10" s="116" t="s">
        <v>447</v>
      </c>
      <c r="E10" s="77">
        <v>1200000</v>
      </c>
      <c r="F10" s="77">
        <v>1162998</v>
      </c>
      <c r="G10" s="77">
        <v>1162998</v>
      </c>
      <c r="H10" s="118">
        <f t="shared" ref="H10:H14" si="0">G10/F10</f>
        <v>1</v>
      </c>
      <c r="I10" s="157"/>
    </row>
    <row r="11" spans="1:10" s="27" customFormat="1" ht="15" customHeight="1" x14ac:dyDescent="0.25">
      <c r="A11" s="109">
        <v>5</v>
      </c>
      <c r="B11" s="115" t="s">
        <v>422</v>
      </c>
      <c r="C11" s="116" t="s">
        <v>577</v>
      </c>
      <c r="D11" s="116" t="s">
        <v>578</v>
      </c>
      <c r="E11" s="77">
        <v>60000</v>
      </c>
      <c r="F11" s="77">
        <v>114000</v>
      </c>
      <c r="G11" s="77">
        <v>114000</v>
      </c>
      <c r="H11" s="118">
        <f t="shared" si="0"/>
        <v>1</v>
      </c>
      <c r="I11" s="157"/>
    </row>
    <row r="12" spans="1:10" s="27" customFormat="1" ht="15" customHeight="1" x14ac:dyDescent="0.25">
      <c r="A12" s="109">
        <v>6</v>
      </c>
      <c r="B12" s="115" t="s">
        <v>579</v>
      </c>
      <c r="C12" s="116" t="s">
        <v>456</v>
      </c>
      <c r="D12" s="116" t="s">
        <v>457</v>
      </c>
      <c r="E12" s="77">
        <v>0</v>
      </c>
      <c r="F12" s="77">
        <v>70</v>
      </c>
      <c r="G12" s="77">
        <v>70</v>
      </c>
      <c r="H12" s="118"/>
      <c r="I12" s="157"/>
    </row>
    <row r="13" spans="1:10" s="27" customFormat="1" ht="15" customHeight="1" x14ac:dyDescent="0.25">
      <c r="A13" s="109">
        <v>7</v>
      </c>
      <c r="B13" s="115" t="s">
        <v>745</v>
      </c>
      <c r="C13" s="116" t="s">
        <v>170</v>
      </c>
      <c r="D13" s="116" t="s">
        <v>459</v>
      </c>
      <c r="E13" s="77">
        <v>0</v>
      </c>
      <c r="F13" s="77">
        <v>4</v>
      </c>
      <c r="G13" s="77">
        <v>4</v>
      </c>
      <c r="H13" s="118">
        <f t="shared" si="0"/>
        <v>1</v>
      </c>
      <c r="I13" s="157"/>
    </row>
    <row r="14" spans="1:10" ht="15.75" customHeight="1" x14ac:dyDescent="0.25">
      <c r="A14" s="109">
        <v>8</v>
      </c>
      <c r="B14" s="134" t="s">
        <v>249</v>
      </c>
      <c r="C14" s="342" t="s">
        <v>22</v>
      </c>
      <c r="D14" s="343"/>
      <c r="E14" s="135">
        <f>E9</f>
        <v>1260000</v>
      </c>
      <c r="F14" s="135">
        <f t="shared" ref="F14:G14" si="1">F9</f>
        <v>1277072</v>
      </c>
      <c r="G14" s="135">
        <f t="shared" si="1"/>
        <v>1277072</v>
      </c>
      <c r="H14" s="113">
        <f t="shared" si="0"/>
        <v>1</v>
      </c>
      <c r="I14" s="136"/>
    </row>
    <row r="15" spans="1:10" ht="15.75" customHeight="1" x14ac:dyDescent="0.25">
      <c r="A15" s="109">
        <v>9</v>
      </c>
      <c r="B15" s="134" t="s">
        <v>261</v>
      </c>
      <c r="C15" s="342" t="s">
        <v>328</v>
      </c>
      <c r="D15" s="343"/>
      <c r="E15" s="135">
        <v>0</v>
      </c>
      <c r="F15" s="135">
        <v>0</v>
      </c>
      <c r="G15" s="135">
        <v>0</v>
      </c>
      <c r="H15" s="158"/>
    </row>
    <row r="16" spans="1:10" ht="15" customHeight="1" x14ac:dyDescent="0.25">
      <c r="A16" s="109">
        <v>10</v>
      </c>
      <c r="B16" s="110" t="s">
        <v>122</v>
      </c>
      <c r="C16" s="132" t="s">
        <v>580</v>
      </c>
      <c r="D16" s="132" t="s">
        <v>480</v>
      </c>
      <c r="E16" s="307">
        <v>201937</v>
      </c>
      <c r="F16" s="307">
        <v>201937</v>
      </c>
      <c r="G16" s="307">
        <v>201937</v>
      </c>
      <c r="H16" s="113">
        <f t="shared" ref="H16:H19" si="2">G16/F16</f>
        <v>1</v>
      </c>
    </row>
    <row r="17" spans="1:10" ht="15" customHeight="1" x14ac:dyDescent="0.25">
      <c r="A17" s="109">
        <v>11</v>
      </c>
      <c r="B17" s="110" t="s">
        <v>123</v>
      </c>
      <c r="C17" s="111" t="s">
        <v>581</v>
      </c>
      <c r="D17" s="111" t="s">
        <v>582</v>
      </c>
      <c r="E17" s="307">
        <v>24115063</v>
      </c>
      <c r="F17" s="307">
        <v>25543043</v>
      </c>
      <c r="G17" s="307">
        <v>25543043</v>
      </c>
      <c r="H17" s="113">
        <f t="shared" si="2"/>
        <v>1</v>
      </c>
    </row>
    <row r="18" spans="1:10" ht="15" customHeight="1" x14ac:dyDescent="0.25">
      <c r="A18" s="109">
        <v>12</v>
      </c>
      <c r="B18" s="138" t="s">
        <v>251</v>
      </c>
      <c r="C18" s="342" t="s">
        <v>232</v>
      </c>
      <c r="D18" s="343"/>
      <c r="E18" s="135">
        <f>SUM(E16:E17)</f>
        <v>24317000</v>
      </c>
      <c r="F18" s="135">
        <f>SUM(F16:F17)</f>
        <v>25744980</v>
      </c>
      <c r="G18" s="135">
        <f>SUM(G16:G17)</f>
        <v>25744980</v>
      </c>
      <c r="H18" s="118">
        <f t="shared" si="2"/>
        <v>1</v>
      </c>
    </row>
    <row r="19" spans="1:10" ht="15" customHeight="1" x14ac:dyDescent="0.25">
      <c r="A19" s="159">
        <v>13</v>
      </c>
      <c r="B19" s="347" t="s">
        <v>583</v>
      </c>
      <c r="C19" s="348"/>
      <c r="D19" s="349"/>
      <c r="E19" s="140">
        <f>E14+E15+E18</f>
        <v>25577000</v>
      </c>
      <c r="F19" s="140">
        <f t="shared" ref="F19:G19" si="3">F14+F15+F18</f>
        <v>27022052</v>
      </c>
      <c r="G19" s="140">
        <f t="shared" si="3"/>
        <v>27022052</v>
      </c>
      <c r="H19" s="141">
        <f t="shared" si="2"/>
        <v>1</v>
      </c>
    </row>
    <row r="20" spans="1:10" ht="15" customHeight="1" x14ac:dyDescent="0.25">
      <c r="A20" s="109">
        <v>14</v>
      </c>
      <c r="B20" s="344" t="s">
        <v>83</v>
      </c>
      <c r="C20" s="345"/>
      <c r="D20" s="345"/>
      <c r="E20" s="345"/>
      <c r="F20" s="345"/>
      <c r="G20" s="345"/>
      <c r="H20" s="346"/>
    </row>
    <row r="21" spans="1:10" s="27" customFormat="1" ht="15" customHeight="1" x14ac:dyDescent="0.25">
      <c r="A21" s="109">
        <v>15</v>
      </c>
      <c r="B21" s="160" t="s">
        <v>121</v>
      </c>
      <c r="C21" s="150" t="s">
        <v>32</v>
      </c>
      <c r="D21" s="150" t="s">
        <v>485</v>
      </c>
      <c r="E21" s="135">
        <f>E22+E30</f>
        <v>17900382</v>
      </c>
      <c r="F21" s="135">
        <f>F22+F30</f>
        <v>19205977</v>
      </c>
      <c r="G21" s="135">
        <f>G22+G30</f>
        <v>19205977</v>
      </c>
      <c r="H21" s="146">
        <f t="shared" ref="H21:H24" si="4">G21/F21</f>
        <v>1</v>
      </c>
    </row>
    <row r="22" spans="1:10" s="27" customFormat="1" ht="15" customHeight="1" x14ac:dyDescent="0.25">
      <c r="A22" s="109">
        <v>16</v>
      </c>
      <c r="B22" s="207" t="s">
        <v>402</v>
      </c>
      <c r="C22" s="12" t="s">
        <v>486</v>
      </c>
      <c r="D22" s="12" t="s">
        <v>487</v>
      </c>
      <c r="E22" s="77">
        <f>SUM(E23:E27)</f>
        <v>17293982</v>
      </c>
      <c r="F22" s="77">
        <f>SUM(F23:F29)</f>
        <v>19182217</v>
      </c>
      <c r="G22" s="77">
        <f>SUM(G23:G29)</f>
        <v>19182217</v>
      </c>
      <c r="H22" s="118">
        <f t="shared" si="4"/>
        <v>1</v>
      </c>
    </row>
    <row r="23" spans="1:10" s="27" customFormat="1" ht="15" customHeight="1" x14ac:dyDescent="0.25">
      <c r="A23" s="109">
        <v>17</v>
      </c>
      <c r="B23" s="308" t="s">
        <v>404</v>
      </c>
      <c r="C23" s="309" t="s">
        <v>172</v>
      </c>
      <c r="D23" s="310" t="s">
        <v>488</v>
      </c>
      <c r="E23" s="302">
        <v>14517791</v>
      </c>
      <c r="F23" s="302">
        <v>15359440</v>
      </c>
      <c r="G23" s="302">
        <v>15359440</v>
      </c>
      <c r="H23" s="123">
        <f t="shared" si="4"/>
        <v>1</v>
      </c>
    </row>
    <row r="24" spans="1:10" s="27" customFormat="1" ht="15" customHeight="1" x14ac:dyDescent="0.25">
      <c r="A24" s="109">
        <v>18</v>
      </c>
      <c r="B24" s="308" t="s">
        <v>407</v>
      </c>
      <c r="C24" s="309" t="s">
        <v>489</v>
      </c>
      <c r="D24" s="310" t="s">
        <v>490</v>
      </c>
      <c r="E24" s="302">
        <v>0</v>
      </c>
      <c r="F24" s="302">
        <v>476500</v>
      </c>
      <c r="G24" s="302">
        <v>476500</v>
      </c>
      <c r="H24" s="123">
        <f t="shared" si="4"/>
        <v>1</v>
      </c>
    </row>
    <row r="25" spans="1:10" s="27" customFormat="1" ht="15" customHeight="1" x14ac:dyDescent="0.25">
      <c r="A25" s="109">
        <v>19</v>
      </c>
      <c r="B25" s="308" t="s">
        <v>410</v>
      </c>
      <c r="C25" s="309" t="s">
        <v>746</v>
      </c>
      <c r="D25" s="310" t="s">
        <v>747</v>
      </c>
      <c r="E25" s="302">
        <v>1872675</v>
      </c>
      <c r="F25" s="302">
        <v>1872675</v>
      </c>
      <c r="G25" s="302">
        <v>1872675</v>
      </c>
      <c r="H25" s="123">
        <f t="shared" ref="H25:H30" si="5">G25/F25</f>
        <v>1</v>
      </c>
    </row>
    <row r="26" spans="1:10" s="27" customFormat="1" ht="15" customHeight="1" x14ac:dyDescent="0.25">
      <c r="A26" s="109">
        <v>20</v>
      </c>
      <c r="B26" s="308" t="s">
        <v>413</v>
      </c>
      <c r="C26" s="309" t="s">
        <v>174</v>
      </c>
      <c r="D26" s="310" t="s">
        <v>493</v>
      </c>
      <c r="E26" s="302">
        <v>543516</v>
      </c>
      <c r="F26" s="302">
        <v>603903</v>
      </c>
      <c r="G26" s="302">
        <v>603903</v>
      </c>
      <c r="H26" s="123">
        <f t="shared" si="5"/>
        <v>1</v>
      </c>
    </row>
    <row r="27" spans="1:10" s="27" customFormat="1" ht="15" customHeight="1" x14ac:dyDescent="0.25">
      <c r="A27" s="109">
        <v>21</v>
      </c>
      <c r="B27" s="308" t="s">
        <v>416</v>
      </c>
      <c r="C27" s="309" t="s">
        <v>494</v>
      </c>
      <c r="D27" s="310" t="s">
        <v>495</v>
      </c>
      <c r="E27" s="302">
        <v>360000</v>
      </c>
      <c r="F27" s="302">
        <v>288309</v>
      </c>
      <c r="G27" s="302">
        <v>288309</v>
      </c>
      <c r="H27" s="123">
        <f t="shared" si="5"/>
        <v>1</v>
      </c>
    </row>
    <row r="28" spans="1:10" s="27" customFormat="1" ht="15" customHeight="1" x14ac:dyDescent="0.25">
      <c r="A28" s="109">
        <v>22</v>
      </c>
      <c r="B28" s="308" t="s">
        <v>419</v>
      </c>
      <c r="C28" s="309" t="s">
        <v>748</v>
      </c>
      <c r="D28" s="310" t="s">
        <v>749</v>
      </c>
      <c r="E28" s="302">
        <v>0</v>
      </c>
      <c r="F28" s="302">
        <v>180453</v>
      </c>
      <c r="G28" s="302">
        <v>180453</v>
      </c>
      <c r="H28" s="123">
        <f t="shared" si="5"/>
        <v>1</v>
      </c>
    </row>
    <row r="29" spans="1:10" s="27" customFormat="1" ht="15" customHeight="1" x14ac:dyDescent="0.25">
      <c r="A29" s="109">
        <v>23</v>
      </c>
      <c r="B29" s="308" t="s">
        <v>750</v>
      </c>
      <c r="C29" s="311" t="s">
        <v>496</v>
      </c>
      <c r="D29" s="310" t="s">
        <v>497</v>
      </c>
      <c r="E29" s="302">
        <v>0</v>
      </c>
      <c r="F29" s="302">
        <v>400937</v>
      </c>
      <c r="G29" s="302">
        <v>400937</v>
      </c>
      <c r="H29" s="123">
        <f t="shared" si="5"/>
        <v>1</v>
      </c>
    </row>
    <row r="30" spans="1:10" ht="15" customHeight="1" x14ac:dyDescent="0.25">
      <c r="A30" s="109">
        <v>24</v>
      </c>
      <c r="B30" s="115" t="s">
        <v>422</v>
      </c>
      <c r="C30" s="116" t="s">
        <v>498</v>
      </c>
      <c r="D30" s="116" t="s">
        <v>499</v>
      </c>
      <c r="E30" s="117">
        <f>SUM(E31:E32)</f>
        <v>606400</v>
      </c>
      <c r="F30" s="117">
        <f t="shared" ref="F30:G30" si="6">SUM(F31:F32)</f>
        <v>23760</v>
      </c>
      <c r="G30" s="117">
        <f t="shared" si="6"/>
        <v>23760</v>
      </c>
      <c r="H30" s="118">
        <f t="shared" si="5"/>
        <v>1</v>
      </c>
      <c r="J30" s="103"/>
    </row>
    <row r="31" spans="1:10" s="27" customFormat="1" ht="24" x14ac:dyDescent="0.25">
      <c r="A31" s="109">
        <v>25</v>
      </c>
      <c r="B31" s="126" t="s">
        <v>500</v>
      </c>
      <c r="C31" s="161" t="s">
        <v>584</v>
      </c>
      <c r="D31" s="127" t="s">
        <v>505</v>
      </c>
      <c r="E31" s="122">
        <v>556400</v>
      </c>
      <c r="F31" s="143">
        <v>0</v>
      </c>
      <c r="G31" s="143">
        <v>0</v>
      </c>
      <c r="H31" s="158"/>
    </row>
    <row r="32" spans="1:10" s="27" customFormat="1" ht="15" customHeight="1" x14ac:dyDescent="0.25">
      <c r="A32" s="109">
        <v>26</v>
      </c>
      <c r="B32" s="126" t="s">
        <v>503</v>
      </c>
      <c r="C32" s="127" t="s">
        <v>585</v>
      </c>
      <c r="D32" s="127" t="s">
        <v>508</v>
      </c>
      <c r="E32" s="122">
        <v>50000</v>
      </c>
      <c r="F32" s="143">
        <v>23760</v>
      </c>
      <c r="G32" s="143">
        <v>23760</v>
      </c>
      <c r="H32" s="123">
        <f t="shared" ref="H32:H37" si="7">G32/F32</f>
        <v>1</v>
      </c>
    </row>
    <row r="33" spans="1:9" s="27" customFormat="1" ht="15" customHeight="1" x14ac:dyDescent="0.25">
      <c r="A33" s="109">
        <v>27</v>
      </c>
      <c r="B33" s="160" t="s">
        <v>122</v>
      </c>
      <c r="C33" s="150" t="s">
        <v>509</v>
      </c>
      <c r="D33" s="150" t="s">
        <v>510</v>
      </c>
      <c r="E33" s="89">
        <v>2396213</v>
      </c>
      <c r="F33" s="89">
        <v>2577991</v>
      </c>
      <c r="G33" s="89">
        <v>2577991</v>
      </c>
      <c r="H33" s="146">
        <f t="shared" si="7"/>
        <v>1</v>
      </c>
    </row>
    <row r="34" spans="1:9" s="27" customFormat="1" ht="15" customHeight="1" x14ac:dyDescent="0.25">
      <c r="A34" s="109">
        <v>28</v>
      </c>
      <c r="B34" s="160" t="s">
        <v>123</v>
      </c>
      <c r="C34" s="150" t="s">
        <v>33</v>
      </c>
      <c r="D34" s="150" t="s">
        <v>511</v>
      </c>
      <c r="E34" s="135">
        <f>SUM(E35:E39)</f>
        <v>5280405</v>
      </c>
      <c r="F34" s="135">
        <f>SUM(F35:F39)</f>
        <v>5238084</v>
      </c>
      <c r="G34" s="135">
        <f>SUM(G35:G39)</f>
        <v>4569004</v>
      </c>
      <c r="H34" s="146">
        <f t="shared" si="7"/>
        <v>0.8722662714076368</v>
      </c>
    </row>
    <row r="35" spans="1:9" s="27" customFormat="1" ht="15" customHeight="1" x14ac:dyDescent="0.25">
      <c r="A35" s="109">
        <v>29</v>
      </c>
      <c r="B35" s="115" t="s">
        <v>439</v>
      </c>
      <c r="C35" s="116" t="s">
        <v>512</v>
      </c>
      <c r="D35" s="116" t="s">
        <v>513</v>
      </c>
      <c r="E35" s="77">
        <v>500000</v>
      </c>
      <c r="F35" s="77">
        <v>456552</v>
      </c>
      <c r="G35" s="77">
        <v>393172</v>
      </c>
      <c r="H35" s="118">
        <f t="shared" si="7"/>
        <v>0.86117682104119575</v>
      </c>
    </row>
    <row r="36" spans="1:9" s="27" customFormat="1" ht="15" customHeight="1" x14ac:dyDescent="0.25">
      <c r="A36" s="109">
        <v>30</v>
      </c>
      <c r="B36" s="115" t="s">
        <v>442</v>
      </c>
      <c r="C36" s="116" t="s">
        <v>514</v>
      </c>
      <c r="D36" s="116" t="s">
        <v>515</v>
      </c>
      <c r="E36" s="77">
        <v>110000</v>
      </c>
      <c r="F36" s="77">
        <v>110000</v>
      </c>
      <c r="G36" s="77">
        <v>83203</v>
      </c>
      <c r="H36" s="118">
        <f t="shared" si="7"/>
        <v>0.75639090909090911</v>
      </c>
    </row>
    <row r="37" spans="1:9" s="27" customFormat="1" ht="15" customHeight="1" x14ac:dyDescent="0.25">
      <c r="A37" s="109">
        <v>31</v>
      </c>
      <c r="B37" s="115" t="s">
        <v>445</v>
      </c>
      <c r="C37" s="116" t="s">
        <v>516</v>
      </c>
      <c r="D37" s="116" t="s">
        <v>517</v>
      </c>
      <c r="E37" s="77">
        <v>3932600</v>
      </c>
      <c r="F37" s="77">
        <v>3933881</v>
      </c>
      <c r="G37" s="77">
        <v>3443279</v>
      </c>
      <c r="H37" s="118">
        <f t="shared" si="7"/>
        <v>0.87528804252085912</v>
      </c>
    </row>
    <row r="38" spans="1:9" s="28" customFormat="1" ht="15" customHeight="1" x14ac:dyDescent="0.25">
      <c r="A38" s="109">
        <v>32</v>
      </c>
      <c r="B38" s="115" t="s">
        <v>448</v>
      </c>
      <c r="C38" s="116" t="s">
        <v>518</v>
      </c>
      <c r="D38" s="116" t="s">
        <v>519</v>
      </c>
      <c r="E38" s="77">
        <v>60000</v>
      </c>
      <c r="F38" s="77">
        <v>60000</v>
      </c>
      <c r="G38" s="77">
        <v>0</v>
      </c>
      <c r="H38" s="158"/>
    </row>
    <row r="39" spans="1:9" s="27" customFormat="1" ht="15" customHeight="1" x14ac:dyDescent="0.25">
      <c r="A39" s="109">
        <v>33</v>
      </c>
      <c r="B39" s="115" t="s">
        <v>450</v>
      </c>
      <c r="C39" s="116" t="s">
        <v>520</v>
      </c>
      <c r="D39" s="116" t="s">
        <v>521</v>
      </c>
      <c r="E39" s="77">
        <f>SUM(E40:E41)</f>
        <v>677805</v>
      </c>
      <c r="F39" s="77">
        <f>SUM(F40:F41)</f>
        <v>677651</v>
      </c>
      <c r="G39" s="77">
        <f>SUM(G40:G41)</f>
        <v>649350</v>
      </c>
      <c r="H39" s="118">
        <f t="shared" ref="H39:H42" si="8">G39/F39</f>
        <v>0.95823661442246821</v>
      </c>
    </row>
    <row r="40" spans="1:9" s="27" customFormat="1" ht="15" customHeight="1" x14ac:dyDescent="0.25">
      <c r="A40" s="109">
        <v>34</v>
      </c>
      <c r="B40" s="126" t="s">
        <v>522</v>
      </c>
      <c r="C40" s="127" t="s">
        <v>523</v>
      </c>
      <c r="D40" s="127" t="s">
        <v>524</v>
      </c>
      <c r="E40" s="302">
        <v>677500</v>
      </c>
      <c r="F40" s="302">
        <v>677500</v>
      </c>
      <c r="G40" s="302">
        <v>649347</v>
      </c>
      <c r="H40" s="123">
        <f t="shared" si="8"/>
        <v>0.95844575645756458</v>
      </c>
    </row>
    <row r="41" spans="1:9" ht="15" customHeight="1" x14ac:dyDescent="0.25">
      <c r="A41" s="109">
        <v>35</v>
      </c>
      <c r="B41" s="126" t="s">
        <v>525</v>
      </c>
      <c r="C41" s="127" t="s">
        <v>532</v>
      </c>
      <c r="D41" s="127" t="s">
        <v>533</v>
      </c>
      <c r="E41" s="302">
        <v>305</v>
      </c>
      <c r="F41" s="302">
        <v>151</v>
      </c>
      <c r="G41" s="302">
        <v>3</v>
      </c>
      <c r="H41" s="123">
        <f t="shared" si="8"/>
        <v>1.9867549668874173E-2</v>
      </c>
      <c r="I41" s="162"/>
    </row>
    <row r="42" spans="1:9" ht="15" customHeight="1" x14ac:dyDescent="0.25">
      <c r="A42" s="109">
        <v>36</v>
      </c>
      <c r="B42" s="147" t="s">
        <v>249</v>
      </c>
      <c r="C42" s="339" t="s">
        <v>84</v>
      </c>
      <c r="D42" s="340"/>
      <c r="E42" s="148">
        <f>E21+E33+E34</f>
        <v>25577000</v>
      </c>
      <c r="F42" s="148">
        <f>F21+F33+F34</f>
        <v>27022052</v>
      </c>
      <c r="G42" s="148">
        <f>G21+G33+G34</f>
        <v>26352972</v>
      </c>
      <c r="H42" s="146">
        <f t="shared" si="8"/>
        <v>0.97523948218292233</v>
      </c>
      <c r="I42" s="114"/>
    </row>
    <row r="43" spans="1:9" ht="15" customHeight="1" x14ac:dyDescent="0.25">
      <c r="A43" s="109">
        <v>37</v>
      </c>
      <c r="B43" s="138" t="s">
        <v>250</v>
      </c>
      <c r="C43" s="339" t="s">
        <v>120</v>
      </c>
      <c r="D43" s="340"/>
      <c r="E43" s="135">
        <v>0</v>
      </c>
      <c r="F43" s="135">
        <v>0</v>
      </c>
      <c r="G43" s="135">
        <v>0</v>
      </c>
      <c r="H43" s="158"/>
    </row>
    <row r="44" spans="1:9" ht="15" customHeight="1" x14ac:dyDescent="0.25">
      <c r="A44" s="109">
        <v>38</v>
      </c>
      <c r="B44" s="138" t="s">
        <v>251</v>
      </c>
      <c r="C44" s="339" t="s">
        <v>88</v>
      </c>
      <c r="D44" s="340"/>
      <c r="E44" s="148">
        <v>0</v>
      </c>
      <c r="F44" s="148">
        <v>0</v>
      </c>
      <c r="G44" s="148">
        <v>0</v>
      </c>
      <c r="H44" s="158"/>
    </row>
    <row r="45" spans="1:9" s="27" customFormat="1" ht="15" customHeight="1" x14ac:dyDescent="0.25">
      <c r="A45" s="159">
        <v>39</v>
      </c>
      <c r="B45" s="347" t="s">
        <v>576</v>
      </c>
      <c r="C45" s="348"/>
      <c r="D45" s="349"/>
      <c r="E45" s="140">
        <f>E21+E33+E34</f>
        <v>25577000</v>
      </c>
      <c r="F45" s="140">
        <f>F21+F33+F34</f>
        <v>27022052</v>
      </c>
      <c r="G45" s="140">
        <f>G21+G33+G34</f>
        <v>26352972</v>
      </c>
      <c r="H45" s="141">
        <f>G45/F45</f>
        <v>0.97523948218292233</v>
      </c>
    </row>
    <row r="46" spans="1:9" s="27" customFormat="1" ht="15" customHeight="1" x14ac:dyDescent="0.25">
      <c r="A46" s="31"/>
      <c r="B46" s="31"/>
      <c r="C46" s="31"/>
      <c r="D46" s="31"/>
      <c r="E46" s="162"/>
      <c r="F46" s="162"/>
      <c r="G46" s="162"/>
    </row>
    <row r="47" spans="1:9" s="27" customFormat="1" ht="15" customHeight="1" x14ac:dyDescent="0.25">
      <c r="A47" s="31"/>
      <c r="B47" s="31"/>
      <c r="C47" s="31"/>
      <c r="D47" s="31"/>
      <c r="E47" s="162"/>
      <c r="F47" s="162"/>
      <c r="G47" s="162"/>
      <c r="H47" s="157"/>
    </row>
  </sheetData>
  <sheetProtection selectLockedCells="1" selectUnlockedCells="1"/>
  <mergeCells count="11">
    <mergeCell ref="B19:D19"/>
    <mergeCell ref="A4:H4"/>
    <mergeCell ref="B8:H8"/>
    <mergeCell ref="C14:D14"/>
    <mergeCell ref="C15:D15"/>
    <mergeCell ref="C18:D18"/>
    <mergeCell ref="B20:H20"/>
    <mergeCell ref="C42:D42"/>
    <mergeCell ref="C43:D43"/>
    <mergeCell ref="C44:D44"/>
    <mergeCell ref="B45:D4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75"/>
  <sheetViews>
    <sheetView zoomScaleNormal="100" workbookViewId="0"/>
  </sheetViews>
  <sheetFormatPr defaultColWidth="9.109375" defaultRowHeight="13.2" x14ac:dyDescent="0.25"/>
  <cols>
    <col min="1" max="1" width="5.6640625" style="33" customWidth="1"/>
    <col min="2" max="2" width="37.6640625" style="33" customWidth="1"/>
    <col min="3" max="5" width="10.6640625" style="33" customWidth="1"/>
    <col min="6" max="6" width="7.5546875" style="33" customWidth="1"/>
    <col min="7" max="7" width="10.6640625" style="35" customWidth="1"/>
    <col min="8" max="9" width="10.109375" style="35" bestFit="1" customWidth="1"/>
    <col min="10" max="16384" width="9.109375" style="35"/>
  </cols>
  <sheetData>
    <row r="1" spans="1:7" ht="13.2" customHeight="1" x14ac:dyDescent="0.25">
      <c r="F1" s="34" t="s">
        <v>617</v>
      </c>
    </row>
    <row r="2" spans="1:7" ht="13.2" customHeight="1" x14ac:dyDescent="0.25">
      <c r="F2" s="34" t="str">
        <f>'1. melléklet'!E2</f>
        <v>a  5/2023. (V.31.) önkormányzati rendelethez</v>
      </c>
    </row>
    <row r="3" spans="1:7" ht="13.2" customHeight="1" x14ac:dyDescent="0.25"/>
    <row r="4" spans="1:7" ht="15" customHeight="1" x14ac:dyDescent="0.25">
      <c r="A4" s="350" t="s">
        <v>751</v>
      </c>
      <c r="B4" s="350"/>
      <c r="C4" s="350"/>
      <c r="D4" s="350"/>
      <c r="E4" s="350"/>
      <c r="F4" s="350"/>
      <c r="G4" s="43"/>
    </row>
    <row r="5" spans="1:7" ht="6.6" customHeight="1" x14ac:dyDescent="0.25">
      <c r="F5" s="45"/>
    </row>
    <row r="6" spans="1:7" ht="15" customHeight="1" x14ac:dyDescent="0.25">
      <c r="A6" s="109"/>
      <c r="B6" s="109" t="s">
        <v>249</v>
      </c>
      <c r="C6" s="109" t="s">
        <v>250</v>
      </c>
      <c r="D6" s="109" t="s">
        <v>251</v>
      </c>
      <c r="E6" s="109" t="s">
        <v>252</v>
      </c>
      <c r="F6" s="109" t="s">
        <v>253</v>
      </c>
    </row>
    <row r="7" spans="1:7" s="32" customFormat="1" ht="24" x14ac:dyDescent="0.25">
      <c r="A7" s="187">
        <v>1</v>
      </c>
      <c r="B7" s="188" t="s">
        <v>178</v>
      </c>
      <c r="C7" s="62" t="s">
        <v>113</v>
      </c>
      <c r="D7" s="62" t="s">
        <v>114</v>
      </c>
      <c r="E7" s="62" t="s">
        <v>115</v>
      </c>
      <c r="F7" s="62" t="s">
        <v>117</v>
      </c>
    </row>
    <row r="8" spans="1:7" s="32" customFormat="1" ht="15" customHeight="1" x14ac:dyDescent="0.25">
      <c r="A8" s="191">
        <v>2</v>
      </c>
      <c r="B8" s="189" t="s">
        <v>165</v>
      </c>
      <c r="C8" s="190">
        <f>SUM(C9:C64)</f>
        <v>208549108</v>
      </c>
      <c r="D8" s="190">
        <f>SUM(D9:D64)</f>
        <v>228922307</v>
      </c>
      <c r="E8" s="190">
        <f>SUM(E9:E64)</f>
        <v>100739985</v>
      </c>
      <c r="F8" s="193">
        <f t="shared" ref="F8:F75" si="0">E8/D8</f>
        <v>0.44006189838022208</v>
      </c>
    </row>
    <row r="9" spans="1:7" s="32" customFormat="1" ht="13.95" customHeight="1" x14ac:dyDescent="0.25">
      <c r="A9" s="80">
        <v>3</v>
      </c>
      <c r="B9" s="12" t="s">
        <v>609</v>
      </c>
      <c r="C9" s="284">
        <v>127000</v>
      </c>
      <c r="D9" s="284">
        <v>127000</v>
      </c>
      <c r="E9" s="77">
        <v>127000</v>
      </c>
      <c r="F9" s="165">
        <f t="shared" si="0"/>
        <v>1</v>
      </c>
    </row>
    <row r="10" spans="1:7" s="44" customFormat="1" ht="13.95" customHeight="1" x14ac:dyDescent="0.25">
      <c r="A10" s="80">
        <v>4</v>
      </c>
      <c r="B10" s="12" t="s">
        <v>752</v>
      </c>
      <c r="C10" s="284">
        <v>3500000</v>
      </c>
      <c r="D10" s="284">
        <v>3500000</v>
      </c>
      <c r="E10" s="77">
        <v>5993003</v>
      </c>
      <c r="F10" s="165">
        <f t="shared" si="0"/>
        <v>1.7122865714285713</v>
      </c>
    </row>
    <row r="11" spans="1:7" s="32" customFormat="1" ht="13.95" customHeight="1" x14ac:dyDescent="0.25">
      <c r="A11" s="80">
        <v>5</v>
      </c>
      <c r="B11" s="12" t="s">
        <v>610</v>
      </c>
      <c r="C11" s="284">
        <v>3810000</v>
      </c>
      <c r="D11" s="284">
        <v>3810000</v>
      </c>
      <c r="E11" s="77">
        <v>0</v>
      </c>
      <c r="F11" s="165">
        <f t="shared" si="0"/>
        <v>0</v>
      </c>
    </row>
    <row r="12" spans="1:7" s="32" customFormat="1" ht="13.95" customHeight="1" x14ac:dyDescent="0.25">
      <c r="A12" s="80">
        <v>6</v>
      </c>
      <c r="B12" s="12" t="s">
        <v>611</v>
      </c>
      <c r="C12" s="284">
        <v>400000</v>
      </c>
      <c r="D12" s="284">
        <v>400000</v>
      </c>
      <c r="E12" s="77">
        <v>386800</v>
      </c>
      <c r="F12" s="165">
        <f t="shared" si="0"/>
        <v>0.96699999999999997</v>
      </c>
    </row>
    <row r="13" spans="1:7" s="32" customFormat="1" x14ac:dyDescent="0.25">
      <c r="A13" s="80">
        <v>7</v>
      </c>
      <c r="B13" s="12" t="s">
        <v>753</v>
      </c>
      <c r="C13" s="284">
        <v>520000</v>
      </c>
      <c r="D13" s="284">
        <v>520000</v>
      </c>
      <c r="E13" s="77">
        <v>518030</v>
      </c>
      <c r="F13" s="165">
        <f t="shared" si="0"/>
        <v>0.99621153846153843</v>
      </c>
    </row>
    <row r="14" spans="1:7" s="32" customFormat="1" ht="24" x14ac:dyDescent="0.25">
      <c r="A14" s="80">
        <v>8</v>
      </c>
      <c r="B14" s="72" t="s">
        <v>754</v>
      </c>
      <c r="C14" s="284">
        <v>607990</v>
      </c>
      <c r="D14" s="284">
        <v>607990</v>
      </c>
      <c r="E14" s="77">
        <v>0</v>
      </c>
      <c r="F14" s="165">
        <f t="shared" si="0"/>
        <v>0</v>
      </c>
    </row>
    <row r="15" spans="1:7" s="32" customFormat="1" ht="24" x14ac:dyDescent="0.25">
      <c r="A15" s="80">
        <v>9</v>
      </c>
      <c r="B15" s="72" t="s">
        <v>755</v>
      </c>
      <c r="C15" s="284">
        <v>3839400</v>
      </c>
      <c r="D15" s="284">
        <v>3839400</v>
      </c>
      <c r="E15" s="77">
        <v>0</v>
      </c>
      <c r="F15" s="165">
        <f t="shared" si="0"/>
        <v>0</v>
      </c>
    </row>
    <row r="16" spans="1:7" s="32" customFormat="1" ht="13.95" customHeight="1" x14ac:dyDescent="0.25">
      <c r="A16" s="80">
        <v>10</v>
      </c>
      <c r="B16" s="72" t="s">
        <v>756</v>
      </c>
      <c r="C16" s="284">
        <v>600000</v>
      </c>
      <c r="D16" s="284">
        <v>600000</v>
      </c>
      <c r="E16" s="77">
        <v>0</v>
      </c>
      <c r="F16" s="165">
        <f t="shared" si="0"/>
        <v>0</v>
      </c>
    </row>
    <row r="17" spans="1:9" s="32" customFormat="1" ht="24" x14ac:dyDescent="0.25">
      <c r="A17" s="80">
        <v>11</v>
      </c>
      <c r="B17" s="72" t="s">
        <v>757</v>
      </c>
      <c r="C17" s="284">
        <v>1980118</v>
      </c>
      <c r="D17" s="284">
        <v>1980118</v>
      </c>
      <c r="E17" s="77">
        <v>0</v>
      </c>
      <c r="F17" s="165">
        <f t="shared" si="0"/>
        <v>0</v>
      </c>
    </row>
    <row r="18" spans="1:9" s="32" customFormat="1" ht="24" x14ac:dyDescent="0.25">
      <c r="A18" s="80">
        <v>12</v>
      </c>
      <c r="B18" s="72" t="s">
        <v>758</v>
      </c>
      <c r="C18" s="284">
        <v>952500</v>
      </c>
      <c r="D18" s="284">
        <v>952500</v>
      </c>
      <c r="E18" s="77">
        <v>0</v>
      </c>
      <c r="F18" s="165">
        <f t="shared" si="0"/>
        <v>0</v>
      </c>
    </row>
    <row r="19" spans="1:9" s="32" customFormat="1" ht="24" x14ac:dyDescent="0.25">
      <c r="A19" s="80">
        <v>13</v>
      </c>
      <c r="B19" s="72" t="s">
        <v>759</v>
      </c>
      <c r="C19" s="284">
        <v>2078392</v>
      </c>
      <c r="D19" s="284">
        <v>2078392</v>
      </c>
      <c r="E19" s="77">
        <v>0</v>
      </c>
      <c r="F19" s="165">
        <f t="shared" si="0"/>
        <v>0</v>
      </c>
    </row>
    <row r="20" spans="1:9" s="32" customFormat="1" ht="13.95" customHeight="1" x14ac:dyDescent="0.25">
      <c r="A20" s="80">
        <v>14</v>
      </c>
      <c r="B20" s="72" t="s">
        <v>760</v>
      </c>
      <c r="C20" s="284">
        <v>101600</v>
      </c>
      <c r="D20" s="284">
        <v>101600</v>
      </c>
      <c r="E20" s="77">
        <v>0</v>
      </c>
      <c r="F20" s="165">
        <f t="shared" si="0"/>
        <v>0</v>
      </c>
      <c r="I20" s="41"/>
    </row>
    <row r="21" spans="1:9" s="32" customFormat="1" ht="48" x14ac:dyDescent="0.25">
      <c r="A21" s="80">
        <v>15</v>
      </c>
      <c r="B21" s="72" t="s">
        <v>761</v>
      </c>
      <c r="C21" s="284">
        <v>107530600</v>
      </c>
      <c r="D21" s="284">
        <v>107530600</v>
      </c>
      <c r="E21" s="77">
        <v>5749496</v>
      </c>
      <c r="F21" s="165">
        <f t="shared" si="0"/>
        <v>5.3468463860519705E-2</v>
      </c>
    </row>
    <row r="22" spans="1:9" s="32" customFormat="1" ht="24" x14ac:dyDescent="0.25">
      <c r="A22" s="80">
        <v>16</v>
      </c>
      <c r="B22" s="72" t="s">
        <v>762</v>
      </c>
      <c r="C22" s="284">
        <v>4699000</v>
      </c>
      <c r="D22" s="284">
        <v>4699000</v>
      </c>
      <c r="E22" s="77">
        <v>4976998</v>
      </c>
      <c r="F22" s="165">
        <f t="shared" si="0"/>
        <v>1.05916109810598</v>
      </c>
    </row>
    <row r="23" spans="1:9" s="32" customFormat="1" ht="24" x14ac:dyDescent="0.25">
      <c r="A23" s="80">
        <v>17</v>
      </c>
      <c r="B23" s="72" t="s">
        <v>763</v>
      </c>
      <c r="C23" s="284">
        <v>6361110</v>
      </c>
      <c r="D23" s="284">
        <v>6361110</v>
      </c>
      <c r="E23" s="77">
        <v>6361113</v>
      </c>
      <c r="F23" s="165">
        <f t="shared" si="0"/>
        <v>1.0000004716158029</v>
      </c>
    </row>
    <row r="24" spans="1:9" s="32" customFormat="1" ht="24" x14ac:dyDescent="0.25">
      <c r="A24" s="80">
        <v>18</v>
      </c>
      <c r="B24" s="72" t="s">
        <v>764</v>
      </c>
      <c r="C24" s="284">
        <v>164000</v>
      </c>
      <c r="D24" s="284">
        <v>164000</v>
      </c>
      <c r="E24" s="77">
        <v>156464</v>
      </c>
      <c r="F24" s="165">
        <f t="shared" si="0"/>
        <v>0.95404878048780484</v>
      </c>
    </row>
    <row r="25" spans="1:9" s="32" customFormat="1" ht="13.95" customHeight="1" x14ac:dyDescent="0.25">
      <c r="A25" s="80">
        <v>19</v>
      </c>
      <c r="B25" s="72" t="s">
        <v>765</v>
      </c>
      <c r="C25" s="284">
        <v>326390</v>
      </c>
      <c r="D25" s="284">
        <v>326390</v>
      </c>
      <c r="E25" s="77">
        <v>468630</v>
      </c>
      <c r="F25" s="165">
        <f t="shared" si="0"/>
        <v>1.4357976653696498</v>
      </c>
    </row>
    <row r="26" spans="1:9" s="32" customFormat="1" ht="13.95" customHeight="1" x14ac:dyDescent="0.25">
      <c r="A26" s="80">
        <v>20</v>
      </c>
      <c r="B26" s="72" t="s">
        <v>766</v>
      </c>
      <c r="C26" s="284">
        <v>1168400</v>
      </c>
      <c r="D26" s="284">
        <v>1168400</v>
      </c>
      <c r="E26" s="77">
        <v>1168400</v>
      </c>
      <c r="F26" s="165">
        <f t="shared" si="0"/>
        <v>1</v>
      </c>
      <c r="I26" s="41"/>
    </row>
    <row r="27" spans="1:9" s="32" customFormat="1" ht="13.95" customHeight="1" x14ac:dyDescent="0.25">
      <c r="A27" s="80">
        <v>21</v>
      </c>
      <c r="B27" s="72" t="s">
        <v>767</v>
      </c>
      <c r="C27" s="284">
        <v>1428750</v>
      </c>
      <c r="D27" s="284">
        <v>1428750</v>
      </c>
      <c r="E27" s="77">
        <v>1428750</v>
      </c>
      <c r="F27" s="165">
        <f t="shared" si="0"/>
        <v>1</v>
      </c>
    </row>
    <row r="28" spans="1:9" s="32" customFormat="1" ht="13.95" customHeight="1" x14ac:dyDescent="0.25">
      <c r="A28" s="80">
        <v>22</v>
      </c>
      <c r="B28" s="72" t="s">
        <v>768</v>
      </c>
      <c r="C28" s="284">
        <v>637100</v>
      </c>
      <c r="D28" s="284">
        <v>637100</v>
      </c>
      <c r="E28" s="77">
        <v>681919</v>
      </c>
      <c r="F28" s="165">
        <f t="shared" si="0"/>
        <v>1.0703484539318788</v>
      </c>
    </row>
    <row r="29" spans="1:9" s="32" customFormat="1" ht="13.95" customHeight="1" x14ac:dyDescent="0.25">
      <c r="A29" s="80">
        <v>23</v>
      </c>
      <c r="B29" s="72" t="s">
        <v>769</v>
      </c>
      <c r="C29" s="284">
        <v>1537720</v>
      </c>
      <c r="D29" s="284">
        <v>1537720</v>
      </c>
      <c r="E29" s="77">
        <v>1574444</v>
      </c>
      <c r="F29" s="165">
        <f t="shared" si="0"/>
        <v>1.0238821111775875</v>
      </c>
    </row>
    <row r="30" spans="1:9" s="32" customFormat="1" x14ac:dyDescent="0.25">
      <c r="A30" s="80">
        <v>24</v>
      </c>
      <c r="B30" s="72" t="s">
        <v>770</v>
      </c>
      <c r="C30" s="284">
        <v>305320</v>
      </c>
      <c r="D30" s="284">
        <v>305320</v>
      </c>
      <c r="E30" s="77">
        <v>523545</v>
      </c>
      <c r="F30" s="165">
        <f t="shared" si="0"/>
        <v>1.7147419101270798</v>
      </c>
    </row>
    <row r="31" spans="1:9" s="32" customFormat="1" ht="24" x14ac:dyDescent="0.25">
      <c r="A31" s="80">
        <v>25</v>
      </c>
      <c r="B31" s="212" t="s">
        <v>771</v>
      </c>
      <c r="C31" s="284">
        <v>824400</v>
      </c>
      <c r="D31" s="284">
        <v>824400</v>
      </c>
      <c r="E31" s="77">
        <v>824400</v>
      </c>
      <c r="F31" s="165">
        <f t="shared" si="0"/>
        <v>1</v>
      </c>
    </row>
    <row r="32" spans="1:9" s="32" customFormat="1" ht="13.95" customHeight="1" x14ac:dyDescent="0.25">
      <c r="A32" s="80">
        <v>26</v>
      </c>
      <c r="B32" s="72" t="s">
        <v>772</v>
      </c>
      <c r="C32" s="284">
        <v>27378000</v>
      </c>
      <c r="D32" s="284">
        <v>27378000</v>
      </c>
      <c r="E32" s="77">
        <v>26480135</v>
      </c>
      <c r="F32" s="165">
        <f t="shared" si="0"/>
        <v>0.96720487252538534</v>
      </c>
    </row>
    <row r="33" spans="1:7" s="32" customFormat="1" ht="13.95" customHeight="1" x14ac:dyDescent="0.25">
      <c r="A33" s="80">
        <v>27</v>
      </c>
      <c r="B33" s="72" t="s">
        <v>773</v>
      </c>
      <c r="C33" s="284">
        <v>11845148</v>
      </c>
      <c r="D33" s="284">
        <v>11845148</v>
      </c>
      <c r="E33" s="77">
        <v>11973753</v>
      </c>
      <c r="F33" s="165">
        <f t="shared" si="0"/>
        <v>1.0108571881077384</v>
      </c>
    </row>
    <row r="34" spans="1:7" s="32" customFormat="1" ht="13.95" customHeight="1" x14ac:dyDescent="0.25">
      <c r="A34" s="80">
        <v>28</v>
      </c>
      <c r="B34" s="12" t="s">
        <v>612</v>
      </c>
      <c r="C34" s="284">
        <v>13716000</v>
      </c>
      <c r="D34" s="284">
        <v>13716000</v>
      </c>
      <c r="E34" s="77">
        <v>0</v>
      </c>
      <c r="F34" s="165">
        <f t="shared" si="0"/>
        <v>0</v>
      </c>
    </row>
    <row r="35" spans="1:7" s="32" customFormat="1" ht="13.95" customHeight="1" x14ac:dyDescent="0.25">
      <c r="A35" s="80">
        <v>29</v>
      </c>
      <c r="B35" s="12" t="s">
        <v>362</v>
      </c>
      <c r="C35" s="284">
        <v>300000</v>
      </c>
      <c r="D35" s="284">
        <v>300000</v>
      </c>
      <c r="E35" s="77">
        <v>0</v>
      </c>
      <c r="F35" s="165">
        <f t="shared" si="0"/>
        <v>0</v>
      </c>
    </row>
    <row r="36" spans="1:7" s="32" customFormat="1" ht="13.95" customHeight="1" x14ac:dyDescent="0.25">
      <c r="A36" s="80">
        <v>30</v>
      </c>
      <c r="B36" s="12" t="s">
        <v>774</v>
      </c>
      <c r="C36" s="284">
        <v>260000</v>
      </c>
      <c r="D36" s="284">
        <v>260000</v>
      </c>
      <c r="E36" s="77">
        <v>0</v>
      </c>
      <c r="F36" s="165">
        <f t="shared" si="0"/>
        <v>0</v>
      </c>
    </row>
    <row r="37" spans="1:7" s="32" customFormat="1" ht="13.95" customHeight="1" x14ac:dyDescent="0.25">
      <c r="A37" s="80">
        <v>31</v>
      </c>
      <c r="B37" s="12" t="s">
        <v>775</v>
      </c>
      <c r="C37" s="284">
        <v>150000</v>
      </c>
      <c r="D37" s="284">
        <v>150000</v>
      </c>
      <c r="E37" s="77">
        <v>89990</v>
      </c>
      <c r="F37" s="194">
        <f t="shared" si="0"/>
        <v>0.59993333333333332</v>
      </c>
    </row>
    <row r="38" spans="1:7" s="32" customFormat="1" ht="13.95" customHeight="1" x14ac:dyDescent="0.25">
      <c r="A38" s="80">
        <v>32</v>
      </c>
      <c r="B38" s="12" t="s">
        <v>373</v>
      </c>
      <c r="C38" s="284">
        <v>240000</v>
      </c>
      <c r="D38" s="284">
        <v>240000</v>
      </c>
      <c r="E38" s="77">
        <v>0</v>
      </c>
      <c r="F38" s="195">
        <f t="shared" si="0"/>
        <v>0</v>
      </c>
    </row>
    <row r="39" spans="1:7" s="32" customFormat="1" ht="13.95" customHeight="1" x14ac:dyDescent="0.25">
      <c r="A39" s="80">
        <v>33</v>
      </c>
      <c r="B39" s="12" t="s">
        <v>372</v>
      </c>
      <c r="C39" s="284">
        <v>150000</v>
      </c>
      <c r="D39" s="284">
        <v>150000</v>
      </c>
      <c r="E39" s="77">
        <v>0</v>
      </c>
      <c r="F39" s="196">
        <f t="shared" si="0"/>
        <v>0</v>
      </c>
    </row>
    <row r="40" spans="1:7" s="32" customFormat="1" ht="13.95" customHeight="1" x14ac:dyDescent="0.25">
      <c r="A40" s="80">
        <v>34</v>
      </c>
      <c r="B40" s="72" t="s">
        <v>613</v>
      </c>
      <c r="C40" s="284">
        <v>320000</v>
      </c>
      <c r="D40" s="284">
        <v>320000</v>
      </c>
      <c r="E40" s="77">
        <v>406400</v>
      </c>
      <c r="F40" s="165">
        <f t="shared" si="0"/>
        <v>1.27</v>
      </c>
      <c r="G40" s="41"/>
    </row>
    <row r="41" spans="1:7" s="32" customFormat="1" ht="13.95" customHeight="1" x14ac:dyDescent="0.25">
      <c r="A41" s="80">
        <v>35</v>
      </c>
      <c r="B41" s="12" t="s">
        <v>776</v>
      </c>
      <c r="C41" s="284">
        <v>400000</v>
      </c>
      <c r="D41" s="284">
        <v>400000</v>
      </c>
      <c r="E41" s="77">
        <v>508000</v>
      </c>
      <c r="F41" s="165">
        <f t="shared" si="0"/>
        <v>1.27</v>
      </c>
      <c r="G41" s="41"/>
    </row>
    <row r="42" spans="1:7" s="32" customFormat="1" ht="13.95" customHeight="1" x14ac:dyDescent="0.25">
      <c r="A42" s="80">
        <v>36</v>
      </c>
      <c r="B42" s="72" t="s">
        <v>614</v>
      </c>
      <c r="C42" s="284">
        <v>217170</v>
      </c>
      <c r="D42" s="284">
        <v>217170</v>
      </c>
      <c r="E42" s="77">
        <v>0</v>
      </c>
      <c r="F42" s="165">
        <f t="shared" si="0"/>
        <v>0</v>
      </c>
    </row>
    <row r="43" spans="1:7" s="32" customFormat="1" ht="13.95" customHeight="1" x14ac:dyDescent="0.25">
      <c r="A43" s="80">
        <v>37</v>
      </c>
      <c r="B43" s="12" t="s">
        <v>777</v>
      </c>
      <c r="C43" s="284">
        <v>360000</v>
      </c>
      <c r="D43" s="284">
        <v>360000</v>
      </c>
      <c r="E43" s="77">
        <v>0</v>
      </c>
      <c r="F43" s="165">
        <f t="shared" si="0"/>
        <v>0</v>
      </c>
    </row>
    <row r="44" spans="1:7" s="32" customFormat="1" ht="13.95" customHeight="1" x14ac:dyDescent="0.25">
      <c r="A44" s="80">
        <v>38</v>
      </c>
      <c r="B44" s="12" t="s">
        <v>778</v>
      </c>
      <c r="C44" s="284">
        <v>1200000</v>
      </c>
      <c r="D44" s="284">
        <v>1200000</v>
      </c>
      <c r="E44" s="77">
        <v>1243711</v>
      </c>
      <c r="F44" s="165">
        <f t="shared" si="0"/>
        <v>1.0364258333333334</v>
      </c>
    </row>
    <row r="45" spans="1:7" s="32" customFormat="1" ht="13.5" customHeight="1" x14ac:dyDescent="0.25">
      <c r="A45" s="80">
        <v>39</v>
      </c>
      <c r="B45" s="12" t="s">
        <v>779</v>
      </c>
      <c r="C45" s="284">
        <v>480000</v>
      </c>
      <c r="D45" s="284">
        <v>480000</v>
      </c>
      <c r="E45" s="77">
        <v>480000</v>
      </c>
      <c r="F45" s="165">
        <f t="shared" si="0"/>
        <v>1</v>
      </c>
    </row>
    <row r="46" spans="1:7" s="32" customFormat="1" ht="13.95" customHeight="1" x14ac:dyDescent="0.25">
      <c r="A46" s="80">
        <v>40</v>
      </c>
      <c r="B46" s="12" t="s">
        <v>780</v>
      </c>
      <c r="C46" s="284">
        <v>0</v>
      </c>
      <c r="D46" s="284">
        <v>82500</v>
      </c>
      <c r="E46" s="77">
        <v>104775</v>
      </c>
      <c r="F46" s="165">
        <f t="shared" si="0"/>
        <v>1.27</v>
      </c>
    </row>
    <row r="47" spans="1:7" s="32" customFormat="1" ht="13.95" customHeight="1" x14ac:dyDescent="0.25">
      <c r="A47" s="80">
        <v>41</v>
      </c>
      <c r="B47" s="12" t="s">
        <v>615</v>
      </c>
      <c r="C47" s="284">
        <v>340000</v>
      </c>
      <c r="D47" s="284">
        <v>257500</v>
      </c>
      <c r="E47" s="77">
        <v>63009</v>
      </c>
      <c r="F47" s="165">
        <f t="shared" si="0"/>
        <v>0.24469514563106795</v>
      </c>
    </row>
    <row r="48" spans="1:7" s="32" customFormat="1" ht="13.95" customHeight="1" x14ac:dyDescent="0.25">
      <c r="A48" s="80">
        <v>42</v>
      </c>
      <c r="B48" s="312" t="s">
        <v>781</v>
      </c>
      <c r="C48" s="284">
        <v>73000</v>
      </c>
      <c r="D48" s="284">
        <v>73000</v>
      </c>
      <c r="E48" s="77">
        <v>71800</v>
      </c>
      <c r="F48" s="165">
        <f t="shared" si="0"/>
        <v>0.98356164383561639</v>
      </c>
    </row>
    <row r="49" spans="1:6" s="32" customFormat="1" ht="13.95" customHeight="1" x14ac:dyDescent="0.25">
      <c r="A49" s="80">
        <v>43</v>
      </c>
      <c r="B49" s="12" t="s">
        <v>374</v>
      </c>
      <c r="C49" s="284">
        <v>7620000</v>
      </c>
      <c r="D49" s="284">
        <v>7620000</v>
      </c>
      <c r="E49" s="77">
        <v>0</v>
      </c>
      <c r="F49" s="165">
        <f t="shared" si="0"/>
        <v>0</v>
      </c>
    </row>
    <row r="50" spans="1:6" s="32" customFormat="1" ht="13.95" customHeight="1" x14ac:dyDescent="0.25">
      <c r="A50" s="80">
        <v>44</v>
      </c>
      <c r="B50" s="12" t="s">
        <v>782</v>
      </c>
      <c r="C50" s="284">
        <v>0</v>
      </c>
      <c r="D50" s="284">
        <v>5708400</v>
      </c>
      <c r="E50" s="77">
        <v>5708400</v>
      </c>
      <c r="F50" s="165">
        <f t="shared" si="0"/>
        <v>1</v>
      </c>
    </row>
    <row r="51" spans="1:6" s="32" customFormat="1" ht="13.95" customHeight="1" x14ac:dyDescent="0.25">
      <c r="A51" s="80">
        <v>45</v>
      </c>
      <c r="B51" s="12" t="s">
        <v>783</v>
      </c>
      <c r="C51" s="284">
        <v>0</v>
      </c>
      <c r="D51" s="284">
        <v>14664799</v>
      </c>
      <c r="E51" s="77">
        <v>14664799</v>
      </c>
      <c r="F51" s="165">
        <f t="shared" si="0"/>
        <v>1</v>
      </c>
    </row>
    <row r="52" spans="1:6" s="32" customFormat="1" ht="13.95" customHeight="1" x14ac:dyDescent="0.25">
      <c r="A52" s="80">
        <v>46</v>
      </c>
      <c r="B52" s="72" t="s">
        <v>786</v>
      </c>
      <c r="C52" s="284">
        <v>0</v>
      </c>
      <c r="D52" s="284">
        <v>0</v>
      </c>
      <c r="E52" s="77">
        <v>19990</v>
      </c>
      <c r="F52" s="285"/>
    </row>
    <row r="53" spans="1:6" s="32" customFormat="1" ht="13.95" customHeight="1" x14ac:dyDescent="0.25">
      <c r="A53" s="80">
        <v>47</v>
      </c>
      <c r="B53" s="12" t="s">
        <v>787</v>
      </c>
      <c r="C53" s="284">
        <v>0</v>
      </c>
      <c r="D53" s="284">
        <v>0</v>
      </c>
      <c r="E53" s="77">
        <v>1869440</v>
      </c>
      <c r="F53" s="285"/>
    </row>
    <row r="54" spans="1:6" s="32" customFormat="1" ht="13.95" customHeight="1" x14ac:dyDescent="0.25">
      <c r="A54" s="80">
        <v>48</v>
      </c>
      <c r="B54" s="72" t="s">
        <v>788</v>
      </c>
      <c r="C54" s="284">
        <v>0</v>
      </c>
      <c r="D54" s="284">
        <v>0</v>
      </c>
      <c r="E54" s="77">
        <v>139574</v>
      </c>
      <c r="F54" s="285"/>
    </row>
    <row r="55" spans="1:6" s="32" customFormat="1" ht="13.95" customHeight="1" x14ac:dyDescent="0.25">
      <c r="A55" s="80">
        <v>49</v>
      </c>
      <c r="B55" s="72" t="s">
        <v>793</v>
      </c>
      <c r="C55" s="284">
        <v>0</v>
      </c>
      <c r="D55" s="284">
        <v>0</v>
      </c>
      <c r="E55" s="77">
        <v>18910</v>
      </c>
      <c r="F55" s="285"/>
    </row>
    <row r="56" spans="1:6" s="32" customFormat="1" ht="24" x14ac:dyDescent="0.25">
      <c r="A56" s="80">
        <v>50</v>
      </c>
      <c r="B56" s="72" t="s">
        <v>789</v>
      </c>
      <c r="C56" s="284">
        <v>0</v>
      </c>
      <c r="D56" s="284">
        <v>0</v>
      </c>
      <c r="E56" s="77">
        <v>1025000</v>
      </c>
      <c r="F56" s="285"/>
    </row>
    <row r="57" spans="1:6" s="32" customFormat="1" x14ac:dyDescent="0.25">
      <c r="A57" s="80">
        <v>51</v>
      </c>
      <c r="B57" s="72" t="s">
        <v>790</v>
      </c>
      <c r="C57" s="284">
        <v>0</v>
      </c>
      <c r="D57" s="284">
        <v>0</v>
      </c>
      <c r="E57" s="77">
        <v>470179</v>
      </c>
      <c r="F57" s="285"/>
    </row>
    <row r="58" spans="1:6" s="32" customFormat="1" x14ac:dyDescent="0.25">
      <c r="A58" s="80">
        <v>52</v>
      </c>
      <c r="B58" s="72" t="s">
        <v>791</v>
      </c>
      <c r="C58" s="284">
        <v>0</v>
      </c>
      <c r="D58" s="284">
        <v>0</v>
      </c>
      <c r="E58" s="77">
        <v>16599</v>
      </c>
      <c r="F58" s="285"/>
    </row>
    <row r="59" spans="1:6" s="32" customFormat="1" ht="13.95" customHeight="1" x14ac:dyDescent="0.25">
      <c r="A59" s="80">
        <v>53</v>
      </c>
      <c r="B59" s="12" t="s">
        <v>792</v>
      </c>
      <c r="C59" s="284">
        <v>0</v>
      </c>
      <c r="D59" s="284">
        <v>0</v>
      </c>
      <c r="E59" s="77">
        <v>1088837</v>
      </c>
      <c r="F59" s="285"/>
    </row>
    <row r="60" spans="1:6" s="32" customFormat="1" ht="13.95" customHeight="1" x14ac:dyDescent="0.25">
      <c r="A60" s="80">
        <v>54</v>
      </c>
      <c r="B60" s="12" t="s">
        <v>794</v>
      </c>
      <c r="C60" s="284">
        <v>0</v>
      </c>
      <c r="D60" s="284">
        <v>0</v>
      </c>
      <c r="E60" s="77">
        <v>110000</v>
      </c>
      <c r="F60" s="285"/>
    </row>
    <row r="61" spans="1:6" s="32" customFormat="1" ht="13.95" customHeight="1" x14ac:dyDescent="0.25">
      <c r="A61" s="80">
        <v>55</v>
      </c>
      <c r="B61" s="12" t="s">
        <v>795</v>
      </c>
      <c r="C61" s="284">
        <v>0</v>
      </c>
      <c r="D61" s="284">
        <v>0</v>
      </c>
      <c r="E61" s="77">
        <v>50000</v>
      </c>
      <c r="F61" s="285"/>
    </row>
    <row r="62" spans="1:6" s="32" customFormat="1" ht="13.95" customHeight="1" x14ac:dyDescent="0.25">
      <c r="A62" s="80">
        <v>56</v>
      </c>
      <c r="B62" s="72" t="s">
        <v>796</v>
      </c>
      <c r="C62" s="284">
        <v>0</v>
      </c>
      <c r="D62" s="284">
        <v>0</v>
      </c>
      <c r="E62" s="77">
        <v>381000</v>
      </c>
      <c r="F62" s="285"/>
    </row>
    <row r="63" spans="1:6" s="32" customFormat="1" ht="13.95" customHeight="1" x14ac:dyDescent="0.25">
      <c r="A63" s="80">
        <v>57</v>
      </c>
      <c r="B63" s="72" t="s">
        <v>797</v>
      </c>
      <c r="C63" s="284">
        <v>0</v>
      </c>
      <c r="D63" s="284">
        <v>0</v>
      </c>
      <c r="E63" s="77">
        <v>177614</v>
      </c>
      <c r="F63" s="285"/>
    </row>
    <row r="64" spans="1:6" s="32" customFormat="1" ht="13.95" customHeight="1" x14ac:dyDescent="0.25">
      <c r="A64" s="80">
        <v>58</v>
      </c>
      <c r="B64" s="12" t="s">
        <v>798</v>
      </c>
      <c r="C64" s="284">
        <v>0</v>
      </c>
      <c r="D64" s="284">
        <v>0</v>
      </c>
      <c r="E64" s="77">
        <v>2639078</v>
      </c>
      <c r="F64" s="285"/>
    </row>
    <row r="65" spans="1:9" s="32" customFormat="1" ht="15" customHeight="1" x14ac:dyDescent="0.25">
      <c r="A65" s="301">
        <v>59</v>
      </c>
      <c r="B65" s="189" t="s">
        <v>166</v>
      </c>
      <c r="C65" s="190">
        <f>SUM(C66:C73)</f>
        <v>72635300</v>
      </c>
      <c r="D65" s="190">
        <f t="shared" ref="D65:E65" si="1">SUM(D66:D73)</f>
        <v>96280900</v>
      </c>
      <c r="E65" s="190">
        <f t="shared" si="1"/>
        <v>82020396</v>
      </c>
      <c r="F65" s="192">
        <f t="shared" ref="F65:F73" si="2">E65/D65</f>
        <v>0.85188646969440462</v>
      </c>
    </row>
    <row r="66" spans="1:9" s="32" customFormat="1" ht="13.95" customHeight="1" x14ac:dyDescent="0.25">
      <c r="A66" s="80">
        <v>60</v>
      </c>
      <c r="B66" s="12" t="s">
        <v>369</v>
      </c>
      <c r="C66" s="284">
        <v>2540000</v>
      </c>
      <c r="D66" s="284">
        <v>2540000</v>
      </c>
      <c r="E66" s="77">
        <v>0</v>
      </c>
      <c r="F66" s="165">
        <f t="shared" si="2"/>
        <v>0</v>
      </c>
    </row>
    <row r="67" spans="1:9" s="32" customFormat="1" ht="13.95" customHeight="1" x14ac:dyDescent="0.25">
      <c r="A67" s="80">
        <v>61</v>
      </c>
      <c r="B67" s="12" t="s">
        <v>607</v>
      </c>
      <c r="C67" s="284">
        <v>11601700</v>
      </c>
      <c r="D67" s="284">
        <v>11601700</v>
      </c>
      <c r="E67" s="77">
        <v>13775777</v>
      </c>
      <c r="F67" s="165">
        <f t="shared" si="2"/>
        <v>1.1873929682718911</v>
      </c>
    </row>
    <row r="68" spans="1:9" s="32" customFormat="1" ht="13.95" customHeight="1" x14ac:dyDescent="0.25">
      <c r="A68" s="80">
        <v>62</v>
      </c>
      <c r="B68" s="12" t="s">
        <v>608</v>
      </c>
      <c r="C68" s="284">
        <v>26709300</v>
      </c>
      <c r="D68" s="284">
        <v>26709300</v>
      </c>
      <c r="E68" s="77">
        <v>21626725</v>
      </c>
      <c r="F68" s="165">
        <f t="shared" si="2"/>
        <v>0.80970766736679733</v>
      </c>
      <c r="H68" s="41"/>
      <c r="I68" s="41"/>
    </row>
    <row r="69" spans="1:9" s="32" customFormat="1" ht="13.95" customHeight="1" x14ac:dyDescent="0.25">
      <c r="A69" s="80">
        <v>63</v>
      </c>
      <c r="B69" s="12" t="s">
        <v>370</v>
      </c>
      <c r="C69" s="284">
        <v>5000000</v>
      </c>
      <c r="D69" s="284">
        <v>5000000</v>
      </c>
      <c r="E69" s="77">
        <v>0</v>
      </c>
      <c r="F69" s="165">
        <f t="shared" si="2"/>
        <v>0</v>
      </c>
      <c r="I69" s="41"/>
    </row>
    <row r="70" spans="1:9" s="32" customFormat="1" x14ac:dyDescent="0.25">
      <c r="A70" s="80">
        <v>64</v>
      </c>
      <c r="B70" s="212" t="s">
        <v>371</v>
      </c>
      <c r="C70" s="284">
        <v>3810000</v>
      </c>
      <c r="D70" s="284">
        <v>3810000</v>
      </c>
      <c r="E70" s="77">
        <v>0</v>
      </c>
      <c r="F70" s="165">
        <f t="shared" si="2"/>
        <v>0</v>
      </c>
    </row>
    <row r="71" spans="1:9" s="32" customFormat="1" x14ac:dyDescent="0.25">
      <c r="A71" s="80">
        <v>65</v>
      </c>
      <c r="B71" s="12" t="s">
        <v>606</v>
      </c>
      <c r="C71" s="284">
        <v>1905000</v>
      </c>
      <c r="D71" s="284">
        <v>1905000</v>
      </c>
      <c r="E71" s="77">
        <v>1902972</v>
      </c>
      <c r="F71" s="165">
        <f t="shared" si="2"/>
        <v>0.99893543307086619</v>
      </c>
    </row>
    <row r="72" spans="1:9" s="32" customFormat="1" ht="13.95" customHeight="1" x14ac:dyDescent="0.25">
      <c r="A72" s="80">
        <v>66</v>
      </c>
      <c r="B72" s="12" t="s">
        <v>784</v>
      </c>
      <c r="C72" s="284">
        <v>21069300</v>
      </c>
      <c r="D72" s="284">
        <v>21069300</v>
      </c>
      <c r="E72" s="77">
        <v>21069300</v>
      </c>
      <c r="F72" s="165">
        <f t="shared" si="2"/>
        <v>1</v>
      </c>
    </row>
    <row r="73" spans="1:9" s="32" customFormat="1" ht="13.95" customHeight="1" x14ac:dyDescent="0.25">
      <c r="A73" s="80">
        <v>67</v>
      </c>
      <c r="B73" s="12" t="s">
        <v>785</v>
      </c>
      <c r="C73" s="284">
        <v>0</v>
      </c>
      <c r="D73" s="284">
        <v>23645600</v>
      </c>
      <c r="E73" s="77">
        <v>23645622</v>
      </c>
      <c r="F73" s="165">
        <f t="shared" si="2"/>
        <v>1.000000930405657</v>
      </c>
    </row>
    <row r="74" spans="1:9" s="32" customFormat="1" ht="15" customHeight="1" x14ac:dyDescent="0.25">
      <c r="A74" s="191">
        <v>68</v>
      </c>
      <c r="B74" s="204" t="s">
        <v>616</v>
      </c>
      <c r="C74" s="205">
        <v>0</v>
      </c>
      <c r="D74" s="197">
        <v>0</v>
      </c>
      <c r="E74" s="197">
        <v>0</v>
      </c>
      <c r="F74" s="313"/>
    </row>
    <row r="75" spans="1:9" s="32" customFormat="1" ht="16.95" customHeight="1" x14ac:dyDescent="0.25">
      <c r="A75" s="199">
        <v>69</v>
      </c>
      <c r="B75" s="206" t="s">
        <v>337</v>
      </c>
      <c r="C75" s="198">
        <f>C65+C8+C74</f>
        <v>281184408</v>
      </c>
      <c r="D75" s="198">
        <f>D65+D8+D74</f>
        <v>325203207</v>
      </c>
      <c r="E75" s="198">
        <f>E65+E8+E74</f>
        <v>182760381</v>
      </c>
      <c r="F75" s="200">
        <f t="shared" si="0"/>
        <v>0.56198824939632286</v>
      </c>
    </row>
  </sheetData>
  <sheetProtection selectLockedCells="1" selectUnlockedCells="1"/>
  <mergeCells count="1">
    <mergeCell ref="A4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ColWidth="8.88671875" defaultRowHeight="13.2" x14ac:dyDescent="0.25"/>
  <cols>
    <col min="1" max="1" width="5.6640625" style="31" customWidth="1"/>
    <col min="2" max="2" width="31" style="31" customWidth="1"/>
    <col min="3" max="5" width="10.6640625" style="31" customWidth="1"/>
    <col min="6" max="6" width="7.109375" style="30" customWidth="1"/>
    <col min="7" max="7" width="8.88671875" style="30"/>
    <col min="8" max="9" width="10.109375" style="30" bestFit="1" customWidth="1"/>
    <col min="10" max="10" width="10.6640625" style="30" customWidth="1"/>
    <col min="11" max="16384" width="8.88671875" style="30"/>
  </cols>
  <sheetData>
    <row r="1" spans="1:9" s="27" customFormat="1" ht="13.95" customHeight="1" x14ac:dyDescent="0.25">
      <c r="B1" s="31"/>
      <c r="C1" s="31"/>
      <c r="D1" s="31"/>
      <c r="E1" s="31"/>
      <c r="F1" s="45" t="s">
        <v>618</v>
      </c>
    </row>
    <row r="2" spans="1:9" s="27" customFormat="1" ht="13.95" customHeight="1" x14ac:dyDescent="0.25">
      <c r="A2" s="31"/>
      <c r="B2" s="31"/>
      <c r="C2" s="31"/>
      <c r="D2" s="31"/>
      <c r="E2" s="31"/>
      <c r="F2" s="45" t="str">
        <f>'1. melléklet'!E2</f>
        <v>a  5/2023. (V.31.) önkormányzati rendelethez</v>
      </c>
    </row>
    <row r="3" spans="1:9" s="27" customFormat="1" ht="13.95" customHeight="1" x14ac:dyDescent="0.25">
      <c r="A3" s="28"/>
      <c r="B3" s="28"/>
      <c r="C3" s="28"/>
      <c r="D3" s="28"/>
      <c r="E3" s="28"/>
    </row>
    <row r="4" spans="1:9" s="27" customFormat="1" ht="15" customHeight="1" x14ac:dyDescent="0.25">
      <c r="A4" s="337" t="s">
        <v>588</v>
      </c>
      <c r="B4" s="337"/>
      <c r="C4" s="337"/>
      <c r="D4" s="337"/>
      <c r="E4" s="337"/>
      <c r="F4" s="337"/>
    </row>
    <row r="5" spans="1:9" ht="6.6" customHeight="1" x14ac:dyDescent="0.25"/>
    <row r="6" spans="1:9" ht="13.95" customHeight="1" x14ac:dyDescent="0.25">
      <c r="A6" s="109"/>
      <c r="B6" s="109" t="s">
        <v>249</v>
      </c>
      <c r="C6" s="109" t="s">
        <v>250</v>
      </c>
      <c r="D6" s="109" t="s">
        <v>251</v>
      </c>
      <c r="E6" s="109" t="s">
        <v>252</v>
      </c>
      <c r="F6" s="109" t="s">
        <v>253</v>
      </c>
      <c r="G6" s="181"/>
    </row>
    <row r="7" spans="1:9" ht="24" x14ac:dyDescent="0.25">
      <c r="A7" s="182">
        <v>1</v>
      </c>
      <c r="B7" s="186" t="s">
        <v>178</v>
      </c>
      <c r="C7" s="62" t="s">
        <v>113</v>
      </c>
      <c r="D7" s="62" t="s">
        <v>114</v>
      </c>
      <c r="E7" s="62" t="s">
        <v>115</v>
      </c>
      <c r="F7" s="62" t="s">
        <v>117</v>
      </c>
      <c r="G7" s="181"/>
    </row>
    <row r="8" spans="1:9" ht="15" customHeight="1" x14ac:dyDescent="0.25">
      <c r="A8" s="109">
        <v>2</v>
      </c>
      <c r="B8" s="351" t="s">
        <v>589</v>
      </c>
      <c r="C8" s="352"/>
      <c r="D8" s="352"/>
      <c r="E8" s="352"/>
      <c r="F8" s="353"/>
      <c r="G8" s="181"/>
    </row>
    <row r="9" spans="1:9" ht="15" customHeight="1" x14ac:dyDescent="0.25">
      <c r="A9" s="109">
        <v>3</v>
      </c>
      <c r="B9" s="314" t="s">
        <v>590</v>
      </c>
      <c r="C9" s="77">
        <v>21474775</v>
      </c>
      <c r="D9" s="77">
        <v>22975565</v>
      </c>
      <c r="E9" s="117">
        <v>22975565</v>
      </c>
      <c r="F9" s="118">
        <f>E9/D9</f>
        <v>1</v>
      </c>
      <c r="G9" s="27"/>
    </row>
    <row r="10" spans="1:9" ht="15" customHeight="1" x14ac:dyDescent="0.25">
      <c r="A10" s="109">
        <v>4</v>
      </c>
      <c r="B10" s="314" t="s">
        <v>591</v>
      </c>
      <c r="C10" s="77">
        <v>24115063</v>
      </c>
      <c r="D10" s="77">
        <v>25543043</v>
      </c>
      <c r="E10" s="117">
        <v>25543043</v>
      </c>
      <c r="F10" s="118">
        <f t="shared" ref="F10:F22" si="0">E10/D10</f>
        <v>1</v>
      </c>
      <c r="G10" s="27"/>
    </row>
    <row r="11" spans="1:9" ht="15" customHeight="1" x14ac:dyDescent="0.25">
      <c r="A11" s="109">
        <v>5</v>
      </c>
      <c r="B11" s="314" t="s">
        <v>70</v>
      </c>
      <c r="C11" s="77">
        <v>80000</v>
      </c>
      <c r="D11" s="77">
        <v>80000</v>
      </c>
      <c r="E11" s="117">
        <v>80000</v>
      </c>
      <c r="F11" s="118">
        <f t="shared" si="0"/>
        <v>1</v>
      </c>
      <c r="G11" s="27"/>
    </row>
    <row r="12" spans="1:9" ht="24" x14ac:dyDescent="0.25">
      <c r="A12" s="109">
        <v>6</v>
      </c>
      <c r="B12" s="72" t="s">
        <v>592</v>
      </c>
      <c r="C12" s="77">
        <v>1800000</v>
      </c>
      <c r="D12" s="77">
        <v>1810000</v>
      </c>
      <c r="E12" s="117">
        <v>1810140</v>
      </c>
      <c r="F12" s="118">
        <f t="shared" si="0"/>
        <v>1.0000773480662983</v>
      </c>
      <c r="G12" s="27"/>
    </row>
    <row r="13" spans="1:9" ht="15" customHeight="1" x14ac:dyDescent="0.25">
      <c r="A13" s="109">
        <v>7</v>
      </c>
      <c r="B13" s="72" t="s">
        <v>593</v>
      </c>
      <c r="C13" s="77">
        <v>780000</v>
      </c>
      <c r="D13" s="77">
        <v>790000</v>
      </c>
      <c r="E13" s="117">
        <v>786046</v>
      </c>
      <c r="F13" s="118">
        <f t="shared" si="0"/>
        <v>0.99499493670886074</v>
      </c>
      <c r="G13" s="27"/>
    </row>
    <row r="14" spans="1:9" ht="24" x14ac:dyDescent="0.25">
      <c r="A14" s="109">
        <v>8</v>
      </c>
      <c r="B14" s="72" t="s">
        <v>594</v>
      </c>
      <c r="C14" s="77">
        <v>200000</v>
      </c>
      <c r="D14" s="77">
        <v>200000</v>
      </c>
      <c r="E14" s="117">
        <v>215610</v>
      </c>
      <c r="F14" s="118">
        <f t="shared" si="0"/>
        <v>1.07805</v>
      </c>
      <c r="G14" s="27"/>
    </row>
    <row r="15" spans="1:9" ht="24" x14ac:dyDescent="0.25">
      <c r="A15" s="109">
        <v>9</v>
      </c>
      <c r="B15" s="72" t="s">
        <v>595</v>
      </c>
      <c r="C15" s="77">
        <v>250000</v>
      </c>
      <c r="D15" s="77">
        <v>250000</v>
      </c>
      <c r="E15" s="117">
        <v>204982</v>
      </c>
      <c r="F15" s="118">
        <f t="shared" si="0"/>
        <v>0.81992799999999999</v>
      </c>
      <c r="G15" s="27"/>
      <c r="I15" s="114"/>
    </row>
    <row r="16" spans="1:9" ht="24" x14ac:dyDescent="0.25">
      <c r="A16" s="109">
        <v>10</v>
      </c>
      <c r="B16" s="72" t="s">
        <v>596</v>
      </c>
      <c r="C16" s="77">
        <v>200000</v>
      </c>
      <c r="D16" s="77">
        <v>200000</v>
      </c>
      <c r="E16" s="117">
        <v>176541</v>
      </c>
      <c r="F16" s="118">
        <f t="shared" si="0"/>
        <v>0.88270499999999996</v>
      </c>
      <c r="G16" s="27"/>
    </row>
    <row r="17" spans="1:10" ht="24" x14ac:dyDescent="0.25">
      <c r="A17" s="109">
        <v>11</v>
      </c>
      <c r="B17" s="72" t="s">
        <v>597</v>
      </c>
      <c r="C17" s="77">
        <v>100000</v>
      </c>
      <c r="D17" s="77">
        <v>100000</v>
      </c>
      <c r="E17" s="117">
        <v>36000</v>
      </c>
      <c r="F17" s="118">
        <f t="shared" si="0"/>
        <v>0.36</v>
      </c>
      <c r="G17" s="27"/>
      <c r="H17" s="114"/>
    </row>
    <row r="18" spans="1:10" ht="15" customHeight="1" x14ac:dyDescent="0.25">
      <c r="A18" s="109">
        <v>12</v>
      </c>
      <c r="B18" s="72" t="s">
        <v>598</v>
      </c>
      <c r="C18" s="77">
        <v>100000</v>
      </c>
      <c r="D18" s="77">
        <v>100000</v>
      </c>
      <c r="E18" s="117">
        <v>98980</v>
      </c>
      <c r="F18" s="118">
        <f t="shared" si="0"/>
        <v>0.98980000000000001</v>
      </c>
      <c r="G18" s="27"/>
      <c r="H18" s="114"/>
    </row>
    <row r="19" spans="1:10" ht="24" x14ac:dyDescent="0.25">
      <c r="A19" s="109">
        <v>13</v>
      </c>
      <c r="B19" s="79" t="s">
        <v>599</v>
      </c>
      <c r="C19" s="77">
        <v>120000</v>
      </c>
      <c r="D19" s="77">
        <v>120000</v>
      </c>
      <c r="E19" s="117">
        <v>184800</v>
      </c>
      <c r="F19" s="118">
        <f t="shared" si="0"/>
        <v>1.54</v>
      </c>
      <c r="G19" s="27"/>
      <c r="H19" s="114"/>
      <c r="I19" s="114"/>
    </row>
    <row r="20" spans="1:10" ht="15" customHeight="1" x14ac:dyDescent="0.25">
      <c r="A20" s="109">
        <v>14</v>
      </c>
      <c r="B20" s="314" t="s">
        <v>600</v>
      </c>
      <c r="C20" s="77">
        <v>250000</v>
      </c>
      <c r="D20" s="77">
        <v>250000</v>
      </c>
      <c r="E20" s="117">
        <v>250000</v>
      </c>
      <c r="F20" s="118">
        <f t="shared" si="0"/>
        <v>1</v>
      </c>
      <c r="G20" s="27"/>
    </row>
    <row r="21" spans="1:10" ht="15" customHeight="1" x14ac:dyDescent="0.25">
      <c r="A21" s="109">
        <v>15</v>
      </c>
      <c r="B21" s="314" t="s">
        <v>601</v>
      </c>
      <c r="C21" s="77">
        <v>950000</v>
      </c>
      <c r="D21" s="77">
        <v>950000</v>
      </c>
      <c r="E21" s="117">
        <v>950000</v>
      </c>
      <c r="F21" s="118">
        <f t="shared" si="0"/>
        <v>1</v>
      </c>
      <c r="G21" s="27"/>
      <c r="I21" s="114"/>
      <c r="J21" s="114"/>
    </row>
    <row r="22" spans="1:10" ht="15" customHeight="1" x14ac:dyDescent="0.25">
      <c r="A22" s="159">
        <v>16</v>
      </c>
      <c r="B22" s="183" t="s">
        <v>48</v>
      </c>
      <c r="C22" s="184">
        <f>SUM(C9:C21)</f>
        <v>50419838</v>
      </c>
      <c r="D22" s="184">
        <f>SUM(D9:D21)</f>
        <v>53368608</v>
      </c>
      <c r="E22" s="184">
        <f>SUM(E9:E21)</f>
        <v>53311707</v>
      </c>
      <c r="F22" s="185">
        <f t="shared" si="0"/>
        <v>0.99893381142712212</v>
      </c>
      <c r="G22" s="27"/>
      <c r="H22" s="114"/>
      <c r="I22" s="114"/>
      <c r="J22" s="114"/>
    </row>
    <row r="23" spans="1:10" ht="15" customHeight="1" x14ac:dyDescent="0.25">
      <c r="A23" s="109">
        <v>17</v>
      </c>
      <c r="B23" s="351" t="s">
        <v>602</v>
      </c>
      <c r="C23" s="352"/>
      <c r="D23" s="352"/>
      <c r="E23" s="352"/>
      <c r="F23" s="353"/>
      <c r="G23" s="27"/>
      <c r="H23" s="114"/>
    </row>
    <row r="24" spans="1:10" ht="15" customHeight="1" x14ac:dyDescent="0.25">
      <c r="A24" s="80">
        <v>18</v>
      </c>
      <c r="B24" s="314" t="s">
        <v>338</v>
      </c>
      <c r="C24" s="77">
        <v>100000</v>
      </c>
      <c r="D24" s="77">
        <v>130000</v>
      </c>
      <c r="E24" s="117">
        <v>130000</v>
      </c>
      <c r="F24" s="118">
        <f t="shared" ref="F24:F38" si="1">E24/D24</f>
        <v>1</v>
      </c>
      <c r="G24" s="27"/>
    </row>
    <row r="25" spans="1:10" ht="15" customHeight="1" x14ac:dyDescent="0.25">
      <c r="A25" s="80">
        <v>19</v>
      </c>
      <c r="B25" s="314" t="s">
        <v>603</v>
      </c>
      <c r="C25" s="77">
        <v>2000000</v>
      </c>
      <c r="D25" s="77">
        <v>2000000</v>
      </c>
      <c r="E25" s="117">
        <v>2000000</v>
      </c>
      <c r="F25" s="155"/>
      <c r="G25" s="27"/>
    </row>
    <row r="26" spans="1:10" ht="15" customHeight="1" x14ac:dyDescent="0.25">
      <c r="A26" s="80">
        <v>20</v>
      </c>
      <c r="B26" s="314" t="s">
        <v>339</v>
      </c>
      <c r="C26" s="77">
        <v>290000</v>
      </c>
      <c r="D26" s="77">
        <v>499000</v>
      </c>
      <c r="E26" s="117">
        <v>499000</v>
      </c>
      <c r="F26" s="118">
        <f t="shared" si="1"/>
        <v>1</v>
      </c>
      <c r="G26" s="27"/>
    </row>
    <row r="27" spans="1:10" ht="15" customHeight="1" x14ac:dyDescent="0.25">
      <c r="A27" s="80">
        <v>21</v>
      </c>
      <c r="B27" s="314" t="s">
        <v>71</v>
      </c>
      <c r="C27" s="77">
        <v>2200000</v>
      </c>
      <c r="D27" s="77">
        <v>2200000</v>
      </c>
      <c r="E27" s="117">
        <v>2200000</v>
      </c>
      <c r="F27" s="118">
        <f t="shared" si="1"/>
        <v>1</v>
      </c>
      <c r="G27" s="27"/>
    </row>
    <row r="28" spans="1:10" ht="15" customHeight="1" x14ac:dyDescent="0.25">
      <c r="A28" s="80">
        <v>22</v>
      </c>
      <c r="B28" s="314" t="s">
        <v>318</v>
      </c>
      <c r="C28" s="77">
        <v>300000</v>
      </c>
      <c r="D28" s="77">
        <v>300000</v>
      </c>
      <c r="E28" s="117">
        <v>300000</v>
      </c>
      <c r="F28" s="118">
        <f t="shared" si="1"/>
        <v>1</v>
      </c>
      <c r="G28" s="27"/>
    </row>
    <row r="29" spans="1:10" ht="15" customHeight="1" x14ac:dyDescent="0.25">
      <c r="A29" s="80">
        <v>23</v>
      </c>
      <c r="B29" s="314" t="s">
        <v>340</v>
      </c>
      <c r="C29" s="77">
        <v>200000</v>
      </c>
      <c r="D29" s="77">
        <v>50000</v>
      </c>
      <c r="E29" s="117">
        <v>50000</v>
      </c>
      <c r="F29" s="118">
        <f t="shared" si="1"/>
        <v>1</v>
      </c>
      <c r="G29" s="27"/>
    </row>
    <row r="30" spans="1:10" ht="15" customHeight="1" x14ac:dyDescent="0.25">
      <c r="A30" s="80">
        <v>24</v>
      </c>
      <c r="B30" s="314" t="s">
        <v>317</v>
      </c>
      <c r="C30" s="77">
        <v>100000</v>
      </c>
      <c r="D30" s="77">
        <v>0</v>
      </c>
      <c r="E30" s="117">
        <v>0</v>
      </c>
      <c r="F30" s="155"/>
      <c r="G30" s="27"/>
    </row>
    <row r="31" spans="1:10" ht="15" customHeight="1" x14ac:dyDescent="0.25">
      <c r="A31" s="80">
        <v>25</v>
      </c>
      <c r="B31" s="314" t="s">
        <v>341</v>
      </c>
      <c r="C31" s="77">
        <v>100000</v>
      </c>
      <c r="D31" s="77">
        <v>0</v>
      </c>
      <c r="E31" s="117">
        <v>0</v>
      </c>
      <c r="F31" s="155"/>
      <c r="G31" s="27"/>
    </row>
    <row r="32" spans="1:10" ht="15" customHeight="1" x14ac:dyDescent="0.25">
      <c r="A32" s="80">
        <v>26</v>
      </c>
      <c r="B32" s="314" t="s">
        <v>343</v>
      </c>
      <c r="C32" s="77">
        <v>100000</v>
      </c>
      <c r="D32" s="77">
        <v>0</v>
      </c>
      <c r="E32" s="117">
        <v>0</v>
      </c>
      <c r="F32" s="155"/>
      <c r="G32" s="27"/>
    </row>
    <row r="33" spans="1:9" ht="15" customHeight="1" x14ac:dyDescent="0.25">
      <c r="A33" s="80">
        <v>27</v>
      </c>
      <c r="B33" s="314" t="s">
        <v>344</v>
      </c>
      <c r="C33" s="77">
        <v>100000</v>
      </c>
      <c r="D33" s="77">
        <v>100000</v>
      </c>
      <c r="E33" s="117">
        <v>100000</v>
      </c>
      <c r="F33" s="118">
        <f t="shared" si="1"/>
        <v>1</v>
      </c>
      <c r="G33" s="27"/>
    </row>
    <row r="34" spans="1:9" ht="15" customHeight="1" x14ac:dyDescent="0.25">
      <c r="A34" s="80">
        <v>28</v>
      </c>
      <c r="B34" s="314" t="s">
        <v>345</v>
      </c>
      <c r="C34" s="77">
        <v>25000</v>
      </c>
      <c r="D34" s="77">
        <v>0</v>
      </c>
      <c r="E34" s="117">
        <v>0</v>
      </c>
      <c r="F34" s="155"/>
      <c r="G34" s="27"/>
    </row>
    <row r="35" spans="1:9" ht="15" customHeight="1" x14ac:dyDescent="0.25">
      <c r="A35" s="80">
        <v>29</v>
      </c>
      <c r="B35" s="314" t="s">
        <v>604</v>
      </c>
      <c r="C35" s="77">
        <v>260000</v>
      </c>
      <c r="D35" s="77">
        <v>264000</v>
      </c>
      <c r="E35" s="117">
        <v>263980</v>
      </c>
      <c r="F35" s="118">
        <f t="shared" si="1"/>
        <v>0.99992424242424238</v>
      </c>
      <c r="G35" s="27"/>
    </row>
    <row r="36" spans="1:9" ht="15" customHeight="1" x14ac:dyDescent="0.25">
      <c r="A36" s="80">
        <v>30</v>
      </c>
      <c r="B36" s="314" t="s">
        <v>342</v>
      </c>
      <c r="C36" s="77">
        <v>125000</v>
      </c>
      <c r="D36" s="77">
        <v>106000</v>
      </c>
      <c r="E36" s="117">
        <v>106030</v>
      </c>
      <c r="F36" s="118">
        <f t="shared" si="1"/>
        <v>1.0002830188679246</v>
      </c>
      <c r="G36" s="27"/>
    </row>
    <row r="37" spans="1:9" ht="15" customHeight="1" x14ac:dyDescent="0.25">
      <c r="A37" s="80">
        <v>31</v>
      </c>
      <c r="B37" s="314" t="s">
        <v>799</v>
      </c>
      <c r="C37" s="77">
        <v>0</v>
      </c>
      <c r="D37" s="77">
        <v>4792000</v>
      </c>
      <c r="E37" s="117">
        <v>4791443</v>
      </c>
      <c r="F37" s="118"/>
      <c r="G37" s="27"/>
    </row>
    <row r="38" spans="1:9" ht="15" customHeight="1" x14ac:dyDescent="0.25">
      <c r="A38" s="159">
        <v>32</v>
      </c>
      <c r="B38" s="183" t="s">
        <v>48</v>
      </c>
      <c r="C38" s="184">
        <f>SUM(C24:C37)</f>
        <v>5900000</v>
      </c>
      <c r="D38" s="184">
        <f t="shared" ref="D38:E38" si="2">SUM(D24:D37)</f>
        <v>10441000</v>
      </c>
      <c r="E38" s="184">
        <f t="shared" si="2"/>
        <v>10440453</v>
      </c>
      <c r="F38" s="185">
        <f t="shared" si="1"/>
        <v>0.9999476103821473</v>
      </c>
      <c r="G38" s="27"/>
      <c r="H38" s="114"/>
    </row>
    <row r="39" spans="1:9" ht="15" customHeight="1" x14ac:dyDescent="0.25">
      <c r="A39" s="109">
        <v>33</v>
      </c>
      <c r="B39" s="354" t="s">
        <v>605</v>
      </c>
      <c r="C39" s="354"/>
      <c r="D39" s="354"/>
      <c r="E39" s="354"/>
      <c r="F39" s="354"/>
      <c r="G39" s="27"/>
    </row>
    <row r="40" spans="1:9" ht="24" x14ac:dyDescent="0.25">
      <c r="A40" s="109">
        <v>34</v>
      </c>
      <c r="B40" s="129" t="s">
        <v>696</v>
      </c>
      <c r="C40" s="77">
        <v>0</v>
      </c>
      <c r="D40" s="77">
        <v>9876800</v>
      </c>
      <c r="E40" s="117">
        <v>9876800</v>
      </c>
      <c r="F40" s="118">
        <f t="shared" ref="F40:F41" si="3">E40/D40</f>
        <v>1</v>
      </c>
      <c r="G40" s="27"/>
      <c r="H40" s="114"/>
    </row>
    <row r="41" spans="1:9" ht="15" customHeight="1" x14ac:dyDescent="0.25">
      <c r="A41" s="159">
        <v>35</v>
      </c>
      <c r="B41" s="183" t="s">
        <v>48</v>
      </c>
      <c r="C41" s="184">
        <f t="shared" ref="C41:E41" si="4">SUM(C40)</f>
        <v>0</v>
      </c>
      <c r="D41" s="184">
        <f t="shared" si="4"/>
        <v>9876800</v>
      </c>
      <c r="E41" s="184">
        <f t="shared" si="4"/>
        <v>9876800</v>
      </c>
      <c r="F41" s="185">
        <f t="shared" si="3"/>
        <v>1</v>
      </c>
      <c r="G41" s="27"/>
      <c r="H41" s="114"/>
      <c r="I41" s="114"/>
    </row>
    <row r="43" spans="1:9" ht="14.85" customHeight="1" x14ac:dyDescent="0.25">
      <c r="A43" s="30"/>
      <c r="B43" s="30"/>
      <c r="C43" s="30"/>
      <c r="D43" s="30"/>
      <c r="E43" s="30"/>
    </row>
    <row r="44" spans="1:9" ht="14.85" customHeight="1" x14ac:dyDescent="0.25">
      <c r="A44" s="30"/>
      <c r="B44" s="30"/>
      <c r="C44" s="30"/>
      <c r="D44" s="30"/>
      <c r="E44" s="30"/>
    </row>
    <row r="45" spans="1:9" ht="14.85" customHeight="1" x14ac:dyDescent="0.25">
      <c r="A45" s="30"/>
      <c r="B45" s="30"/>
      <c r="C45" s="30"/>
      <c r="D45" s="30"/>
      <c r="E45" s="30"/>
    </row>
    <row r="46" spans="1:9" ht="14.85" customHeight="1" x14ac:dyDescent="0.25">
      <c r="A46" s="30"/>
      <c r="B46" s="30"/>
      <c r="C46" s="30"/>
      <c r="D46" s="30"/>
      <c r="E46" s="30"/>
    </row>
  </sheetData>
  <sheetProtection selectLockedCells="1" selectUnlockedCells="1"/>
  <mergeCells count="4">
    <mergeCell ref="B8:F8"/>
    <mergeCell ref="B23:F23"/>
    <mergeCell ref="B39:F39"/>
    <mergeCell ref="A4:F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7</vt:i4>
      </vt:variant>
    </vt:vector>
  </HeadingPairs>
  <TitlesOfParts>
    <vt:vector size="3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 </vt:lpstr>
      <vt:lpstr>20. melléklet</vt:lpstr>
      <vt:lpstr>21. melléklet</vt:lpstr>
      <vt:lpstr> 22. melléklet</vt:lpstr>
      <vt:lpstr>23. melléklet</vt:lpstr>
      <vt:lpstr>' 22. melléklet'!Nyomtatási_cím</vt:lpstr>
      <vt:lpstr>' 22. melléklet'!Nyomtatási_terület</vt:lpstr>
      <vt:lpstr>'11. melléklet'!Nyomtatási_terület</vt:lpstr>
      <vt:lpstr>'19. melléklet '!Nyomtatási_terület</vt:lpstr>
      <vt:lpstr>'20. melléklet'!Nyomtatási_terület</vt:lpstr>
      <vt:lpstr>'5.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2022-05-24T10:55:08Z</cp:lastPrinted>
  <dcterms:created xsi:type="dcterms:W3CDTF">2014-04-11T11:05:02Z</dcterms:created>
  <dcterms:modified xsi:type="dcterms:W3CDTF">2023-05-25T09:35:17Z</dcterms:modified>
</cp:coreProperties>
</file>