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/>
  </bookViews>
  <sheets>
    <sheet name="Munk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0" i="1" l="1"/>
  <c r="C128" i="1"/>
  <c r="D128" i="1" s="1"/>
  <c r="C127" i="1"/>
  <c r="D127" i="1" s="1"/>
  <c r="C126" i="1"/>
  <c r="D126" i="1" s="1"/>
  <c r="C105" i="1"/>
  <c r="C112" i="1" s="1"/>
  <c r="C104" i="1"/>
  <c r="C98" i="1"/>
  <c r="C96" i="1"/>
  <c r="C92" i="1"/>
  <c r="C90" i="1" s="1"/>
  <c r="C85" i="1"/>
  <c r="C83" i="1"/>
  <c r="C77" i="1"/>
  <c r="C97" i="1" s="1"/>
  <c r="C70" i="1"/>
  <c r="C76" i="1" s="1"/>
  <c r="C67" i="1"/>
  <c r="C129" i="1" s="1"/>
  <c r="D129" i="1" s="1"/>
  <c r="C56" i="1"/>
  <c r="C55" i="1"/>
  <c r="C50" i="1"/>
  <c r="C49" i="1" s="1"/>
  <c r="C43" i="1"/>
  <c r="C37" i="1"/>
  <c r="C31" i="1"/>
  <c r="C25" i="1"/>
  <c r="C23" i="1"/>
  <c r="C17" i="1"/>
  <c r="C11" i="1"/>
  <c r="C10" i="1"/>
  <c r="C6" i="1"/>
  <c r="C125" i="1" s="1"/>
  <c r="C5" i="1"/>
  <c r="C61" i="1" s="1"/>
  <c r="D125" i="1" l="1"/>
  <c r="D130" i="1" s="1"/>
  <c r="C130" i="1"/>
  <c r="C68" i="1"/>
  <c r="C114" i="1" s="1"/>
  <c r="C120" i="1" s="1"/>
  <c r="C121" i="1" s="1"/>
</calcChain>
</file>

<file path=xl/sharedStrings.xml><?xml version="1.0" encoding="utf-8"?>
<sst xmlns="http://schemas.openxmlformats.org/spreadsheetml/2006/main" count="156" uniqueCount="88">
  <si>
    <t>2023. év tervezett adatok</t>
  </si>
  <si>
    <t>011130 Önkormányzatok és önk-i hivatalok jogalk. és ált. igazgatási feladatok</t>
  </si>
  <si>
    <t>Rovat száma</t>
  </si>
  <si>
    <t>Kiadások</t>
  </si>
  <si>
    <t>Összeg Ft-ban</t>
  </si>
  <si>
    <t>K1101</t>
  </si>
  <si>
    <t>Törvény szerinti illetmények, munkabérek</t>
  </si>
  <si>
    <t>Tihany</t>
  </si>
  <si>
    <t>Aszófő</t>
  </si>
  <si>
    <t>Balatonakali</t>
  </si>
  <si>
    <t>Balatonudvari</t>
  </si>
  <si>
    <t>Örvényes</t>
  </si>
  <si>
    <t>K1103</t>
  </si>
  <si>
    <t>Céljuttatás, projektprémium, jutalmak</t>
  </si>
  <si>
    <t>K1104</t>
  </si>
  <si>
    <t>Készenlét, ügyelet, helyettesítés</t>
  </si>
  <si>
    <t>K1105</t>
  </si>
  <si>
    <t>Végkielégítés</t>
  </si>
  <si>
    <t>K1106</t>
  </si>
  <si>
    <t xml:space="preserve">Jubileumi jutalom </t>
  </si>
  <si>
    <t>Tihany 1 fő 35 év</t>
  </si>
  <si>
    <t>K1107</t>
  </si>
  <si>
    <t>Béren kívüli juttatások</t>
  </si>
  <si>
    <t xml:space="preserve">Tihany      </t>
  </si>
  <si>
    <t xml:space="preserve">Aszófő  </t>
  </si>
  <si>
    <t xml:space="preserve">Balatonakali </t>
  </si>
  <si>
    <t xml:space="preserve">Balatonudvari </t>
  </si>
  <si>
    <t xml:space="preserve">Örvényes  </t>
  </si>
  <si>
    <t>K1109</t>
  </si>
  <si>
    <t>Közlekedési költségtérítés</t>
  </si>
  <si>
    <t>K1110</t>
  </si>
  <si>
    <t>Egyéb költségtérítés</t>
  </si>
  <si>
    <t>K1113</t>
  </si>
  <si>
    <t>Foglalkoztatottak személyi juttatásai</t>
  </si>
  <si>
    <t>K122</t>
  </si>
  <si>
    <t>Munkavégzésre irányuló egyéb jogv.</t>
  </si>
  <si>
    <t>Tihany (takarító, népszámlálás)</t>
  </si>
  <si>
    <t>I.</t>
  </si>
  <si>
    <t>Személyi juttatások összesen:</t>
  </si>
  <si>
    <t>K2</t>
  </si>
  <si>
    <t>Munkaadókat terhelő járulékok és szoc. hj.adó</t>
  </si>
  <si>
    <t>II.</t>
  </si>
  <si>
    <t>Munkaadókat terhelő járulékok:</t>
  </si>
  <si>
    <t>K311</t>
  </si>
  <si>
    <r>
      <rPr>
        <b/>
        <i/>
        <sz val="10"/>
        <rFont val="Arial"/>
        <family val="2"/>
        <charset val="238"/>
      </rPr>
      <t>Szakmai anyagok</t>
    </r>
    <r>
      <rPr>
        <sz val="10"/>
        <rFont val="Arial"/>
        <family val="2"/>
        <charset val="238"/>
      </rPr>
      <t xml:space="preserve"> (Közszolgálati tudástár) Tihany</t>
    </r>
  </si>
  <si>
    <t>K312</t>
  </si>
  <si>
    <t>Üzemeltetési anyag</t>
  </si>
  <si>
    <t>Készletbeszerzések</t>
  </si>
  <si>
    <t>K321</t>
  </si>
  <si>
    <t>Informatikai szolg. Igénybevétele</t>
  </si>
  <si>
    <t>Tihany (vizuálregiszter)</t>
  </si>
  <si>
    <t>K336</t>
  </si>
  <si>
    <t>Szakmai tev. segítő szolgáltatás</t>
  </si>
  <si>
    <t>munkavédelem, foglalkozás eü., szabályzat</t>
  </si>
  <si>
    <t>K337</t>
  </si>
  <si>
    <t>Egyéb szolgáltatások</t>
  </si>
  <si>
    <t>számlavezetés költsége,  továbbképzés, alapvizsga, szakvizsga  díja, albacomp információbiztonság, nemzeti közszolgálati egyetem hozzájárulás, KCR, szabályzat</t>
  </si>
  <si>
    <t>Szolgáltatási kiadások</t>
  </si>
  <si>
    <t>K341</t>
  </si>
  <si>
    <t>Kiküldetések kiadásai</t>
  </si>
  <si>
    <t xml:space="preserve">Aszófő                                                   </t>
  </si>
  <si>
    <t xml:space="preserve">Örvényes                                                    </t>
  </si>
  <si>
    <t>Kiküldetések, reklám- és propagandkiad.</t>
  </si>
  <si>
    <t>K351</t>
  </si>
  <si>
    <t>Működési célú előzetesen felsz. ÁFA</t>
  </si>
  <si>
    <t>K355</t>
  </si>
  <si>
    <t>Bérkönyvelés kerekítés (Tihany)</t>
  </si>
  <si>
    <t>Különféle befizetések és egyéb dologi kiadások</t>
  </si>
  <si>
    <t>K506</t>
  </si>
  <si>
    <t>Népszámlálási előleg visszafizetése (Tihany, 018030)</t>
  </si>
  <si>
    <t xml:space="preserve">Kiadások összesen: </t>
  </si>
  <si>
    <t>018030 Támogatási célú finanszírozási műveletek</t>
  </si>
  <si>
    <t>Bevételek</t>
  </si>
  <si>
    <t>B8131</t>
  </si>
  <si>
    <t xml:space="preserve">Előző évi költségvetési maradvány igénybevétele </t>
  </si>
  <si>
    <t>B816</t>
  </si>
  <si>
    <t xml:space="preserve">Központi, irányító szervi támogatás </t>
  </si>
  <si>
    <t>Bevételek összesen:</t>
  </si>
  <si>
    <t>Állami</t>
  </si>
  <si>
    <t>Támogatás</t>
  </si>
  <si>
    <t>Költség</t>
  </si>
  <si>
    <t>Hozzájárulás</t>
  </si>
  <si>
    <t>Tihany 1392</t>
  </si>
  <si>
    <t>Aszófő 465</t>
  </si>
  <si>
    <t>Balatonudvari 375</t>
  </si>
  <si>
    <t>Balatonakali 718</t>
  </si>
  <si>
    <t>Örvényes 169</t>
  </si>
  <si>
    <t>3119 fő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</si>
</sst>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4" fillId="0" borderId="0" xfId="0" applyFont="1"/>
    <xf numFmtId="0" fontId="5" fillId="0" borderId="0" xfId="0" applyFont="1"/>
    <xf numFmtId="3" fontId="5" fillId="0" borderId="0" xfId="0" applyNumberFormat="1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left"/>
    </xf>
    <xf numFmtId="3" fontId="6" fillId="0" borderId="6" xfId="0" applyNumberFormat="1" applyFont="1" applyBorder="1" applyAlignment="1">
      <alignment horizontal="center" vertical="center"/>
    </xf>
    <xf numFmtId="3" fontId="0" fillId="0" borderId="0" xfId="0" applyNumberFormat="1"/>
    <xf numFmtId="0" fontId="5" fillId="0" borderId="8" xfId="0" applyFont="1" applyBorder="1" applyAlignment="1">
      <alignment horizontal="left"/>
    </xf>
    <xf numFmtId="3" fontId="5" fillId="0" borderId="9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3" fontId="5" fillId="0" borderId="12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left"/>
    </xf>
    <xf numFmtId="3" fontId="6" fillId="0" borderId="9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6" fillId="0" borderId="5" xfId="0" applyFont="1" applyBorder="1"/>
    <xf numFmtId="0" fontId="5" fillId="0" borderId="8" xfId="0" applyFont="1" applyBorder="1"/>
    <xf numFmtId="0" fontId="5" fillId="0" borderId="11" xfId="0" applyFont="1" applyBorder="1"/>
    <xf numFmtId="0" fontId="6" fillId="0" borderId="0" xfId="0" applyFont="1"/>
    <xf numFmtId="3" fontId="6" fillId="0" borderId="15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3" fontId="3" fillId="0" borderId="18" xfId="0" applyNumberFormat="1" applyFont="1" applyBorder="1" applyAlignment="1">
      <alignment horizontal="center" vertical="center"/>
    </xf>
    <xf numFmtId="0" fontId="1" fillId="0" borderId="0" xfId="0" applyFont="1"/>
    <xf numFmtId="3" fontId="5" fillId="0" borderId="15" xfId="0" applyNumberFormat="1" applyFont="1" applyBorder="1"/>
    <xf numFmtId="0" fontId="5" fillId="0" borderId="19" xfId="0" applyFont="1" applyBorder="1"/>
    <xf numFmtId="3" fontId="3" fillId="0" borderId="1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20" xfId="0" applyFont="1" applyBorder="1"/>
    <xf numFmtId="0" fontId="5" fillId="0" borderId="20" xfId="0" applyFont="1" applyBorder="1"/>
    <xf numFmtId="0" fontId="3" fillId="0" borderId="7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21" xfId="0" applyFont="1" applyBorder="1"/>
    <xf numFmtId="0" fontId="5" fillId="0" borderId="8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 wrapText="1"/>
    </xf>
    <xf numFmtId="0" fontId="6" fillId="0" borderId="22" xfId="0" applyFont="1" applyBorder="1" applyAlignment="1">
      <alignment vertical="center" wrapText="1"/>
    </xf>
    <xf numFmtId="0" fontId="5" fillId="0" borderId="20" xfId="0" applyFont="1" applyBorder="1" applyAlignment="1">
      <alignment wrapText="1"/>
    </xf>
    <xf numFmtId="0" fontId="2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6" fillId="0" borderId="21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3" fillId="0" borderId="10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3" fontId="3" fillId="0" borderId="1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4" xfId="0" applyFont="1" applyBorder="1"/>
    <xf numFmtId="3" fontId="6" fillId="0" borderId="14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3" fontId="6" fillId="0" borderId="18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3" fontId="8" fillId="0" borderId="2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2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3" fontId="5" fillId="0" borderId="18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3" fontId="5" fillId="0" borderId="6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3" fontId="8" fillId="0" borderId="31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1" fillId="0" borderId="0" xfId="0" applyNumberFormat="1" applyFo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0"/>
  <sheetViews>
    <sheetView tabSelected="1" topLeftCell="A95" workbookViewId="0">
      <selection activeCell="H129" sqref="H129"/>
    </sheetView>
  </sheetViews>
  <sheetFormatPr defaultRowHeight="14.4" x14ac:dyDescent="0.3"/>
  <cols>
    <col min="1" max="1" width="12" bestFit="1" customWidth="1"/>
    <col min="2" max="2" width="50.33203125" customWidth="1"/>
    <col min="3" max="3" width="17.88671875" customWidth="1"/>
    <col min="4" max="4" width="20.33203125" customWidth="1"/>
    <col min="6" max="6" width="13.33203125" customWidth="1"/>
  </cols>
  <sheetData>
    <row r="1" spans="1:5" x14ac:dyDescent="0.3">
      <c r="B1" s="1" t="s">
        <v>0</v>
      </c>
    </row>
    <row r="2" spans="1:5" x14ac:dyDescent="0.3">
      <c r="A2" s="83" t="s">
        <v>1</v>
      </c>
      <c r="B2" s="83"/>
      <c r="C2" s="83"/>
      <c r="D2" s="2"/>
    </row>
    <row r="3" spans="1:5" ht="15.75" thickBot="1" x14ac:dyDescent="0.3">
      <c r="A3" s="3"/>
      <c r="B3" s="4"/>
      <c r="C3" s="4"/>
      <c r="D3" s="5"/>
    </row>
    <row r="4" spans="1:5" x14ac:dyDescent="0.3">
      <c r="A4" s="6" t="s">
        <v>2</v>
      </c>
      <c r="B4" s="7" t="s">
        <v>3</v>
      </c>
      <c r="C4" s="8" t="s">
        <v>4</v>
      </c>
    </row>
    <row r="5" spans="1:5" x14ac:dyDescent="0.3">
      <c r="A5" s="84" t="s">
        <v>5</v>
      </c>
      <c r="B5" s="9" t="s">
        <v>6</v>
      </c>
      <c r="C5" s="10">
        <f>SUM(C6:C10)</f>
        <v>163180600</v>
      </c>
      <c r="E5" s="11"/>
    </row>
    <row r="6" spans="1:5" x14ac:dyDescent="0.3">
      <c r="A6" s="85"/>
      <c r="B6" s="12" t="s">
        <v>7</v>
      </c>
      <c r="C6" s="13">
        <f>87960000</f>
        <v>87960000</v>
      </c>
    </row>
    <row r="7" spans="1:5" x14ac:dyDescent="0.3">
      <c r="A7" s="85"/>
      <c r="B7" s="12" t="s">
        <v>8</v>
      </c>
      <c r="C7" s="13">
        <v>15957900</v>
      </c>
    </row>
    <row r="8" spans="1:5" x14ac:dyDescent="0.3">
      <c r="A8" s="85"/>
      <c r="B8" s="12" t="s">
        <v>9</v>
      </c>
      <c r="C8" s="13">
        <v>26801500</v>
      </c>
    </row>
    <row r="9" spans="1:5" x14ac:dyDescent="0.3">
      <c r="A9" s="85"/>
      <c r="B9" s="12" t="s">
        <v>10</v>
      </c>
      <c r="C9" s="13">
        <v>21950000</v>
      </c>
    </row>
    <row r="10" spans="1:5" x14ac:dyDescent="0.3">
      <c r="A10" s="86"/>
      <c r="B10" s="14" t="s">
        <v>11</v>
      </c>
      <c r="C10" s="15">
        <f>4672500*2+1142000+24200</f>
        <v>10511200</v>
      </c>
    </row>
    <row r="11" spans="1:5" x14ac:dyDescent="0.3">
      <c r="A11" s="84" t="s">
        <v>12</v>
      </c>
      <c r="B11" s="16" t="s">
        <v>13</v>
      </c>
      <c r="C11" s="17">
        <f>SUM(C12:C16)</f>
        <v>12033500</v>
      </c>
    </row>
    <row r="12" spans="1:5" x14ac:dyDescent="0.3">
      <c r="A12" s="85"/>
      <c r="B12" s="12" t="s">
        <v>7</v>
      </c>
      <c r="C12" s="13">
        <v>7580000</v>
      </c>
    </row>
    <row r="13" spans="1:5" x14ac:dyDescent="0.3">
      <c r="A13" s="85"/>
      <c r="B13" s="12" t="s">
        <v>8</v>
      </c>
      <c r="C13" s="13">
        <v>1701000</v>
      </c>
    </row>
    <row r="14" spans="1:5" x14ac:dyDescent="0.3">
      <c r="A14" s="85"/>
      <c r="B14" s="12" t="s">
        <v>9</v>
      </c>
      <c r="C14" s="13">
        <v>0</v>
      </c>
    </row>
    <row r="15" spans="1:5" x14ac:dyDescent="0.3">
      <c r="A15" s="85"/>
      <c r="B15" s="12" t="s">
        <v>10</v>
      </c>
      <c r="C15" s="13">
        <v>2350000</v>
      </c>
    </row>
    <row r="16" spans="1:5" x14ac:dyDescent="0.3">
      <c r="A16" s="86"/>
      <c r="B16" s="14" t="s">
        <v>11</v>
      </c>
      <c r="C16" s="15">
        <v>402500</v>
      </c>
    </row>
    <row r="17" spans="1:5" x14ac:dyDescent="0.3">
      <c r="A17" s="84" t="s">
        <v>14</v>
      </c>
      <c r="B17" s="16" t="s">
        <v>15</v>
      </c>
      <c r="C17" s="17">
        <f>SUM(C18:C22)</f>
        <v>3485000</v>
      </c>
    </row>
    <row r="18" spans="1:5" x14ac:dyDescent="0.3">
      <c r="A18" s="85"/>
      <c r="B18" s="12" t="s">
        <v>7</v>
      </c>
      <c r="C18" s="13">
        <v>1200000</v>
      </c>
      <c r="E18" s="11"/>
    </row>
    <row r="19" spans="1:5" x14ac:dyDescent="0.3">
      <c r="A19" s="85"/>
      <c r="B19" s="12" t="s">
        <v>8</v>
      </c>
      <c r="C19" s="13">
        <v>200000</v>
      </c>
    </row>
    <row r="20" spans="1:5" x14ac:dyDescent="0.3">
      <c r="A20" s="85"/>
      <c r="B20" s="12" t="s">
        <v>9</v>
      </c>
      <c r="C20" s="13">
        <v>1485000</v>
      </c>
    </row>
    <row r="21" spans="1:5" x14ac:dyDescent="0.3">
      <c r="A21" s="85"/>
      <c r="B21" s="12" t="s">
        <v>10</v>
      </c>
      <c r="C21" s="13">
        <v>600000</v>
      </c>
    </row>
    <row r="22" spans="1:5" x14ac:dyDescent="0.3">
      <c r="A22" s="86"/>
      <c r="B22" s="12" t="s">
        <v>11</v>
      </c>
      <c r="C22" s="13">
        <v>0</v>
      </c>
    </row>
    <row r="23" spans="1:5" x14ac:dyDescent="0.3">
      <c r="A23" s="84" t="s">
        <v>16</v>
      </c>
      <c r="B23" s="9" t="s">
        <v>17</v>
      </c>
      <c r="C23" s="18">
        <f>SUM(C24)</f>
        <v>280100</v>
      </c>
    </row>
    <row r="24" spans="1:5" x14ac:dyDescent="0.3">
      <c r="A24" s="86"/>
      <c r="B24" s="14" t="s">
        <v>8</v>
      </c>
      <c r="C24" s="19">
        <v>280100</v>
      </c>
    </row>
    <row r="25" spans="1:5" ht="12.75" customHeight="1" x14ac:dyDescent="0.3">
      <c r="A25" s="84" t="s">
        <v>18</v>
      </c>
      <c r="B25" s="20" t="s">
        <v>19</v>
      </c>
      <c r="C25" s="10">
        <f>SUM(C26:C30)</f>
        <v>1748000</v>
      </c>
    </row>
    <row r="26" spans="1:5" ht="12.75" customHeight="1" x14ac:dyDescent="0.3">
      <c r="A26" s="85"/>
      <c r="B26" s="21" t="s">
        <v>20</v>
      </c>
      <c r="C26" s="13">
        <v>1748000</v>
      </c>
    </row>
    <row r="27" spans="1:5" ht="14.25" customHeight="1" x14ac:dyDescent="0.3">
      <c r="A27" s="85"/>
      <c r="B27" s="21" t="s">
        <v>8</v>
      </c>
      <c r="C27" s="13">
        <v>0</v>
      </c>
    </row>
    <row r="28" spans="1:5" ht="14.25" customHeight="1" x14ac:dyDescent="0.3">
      <c r="A28" s="85"/>
      <c r="B28" s="21" t="s">
        <v>9</v>
      </c>
      <c r="C28" s="13">
        <v>0</v>
      </c>
    </row>
    <row r="29" spans="1:5" ht="14.25" customHeight="1" x14ac:dyDescent="0.3">
      <c r="A29" s="85"/>
      <c r="B29" s="21" t="s">
        <v>10</v>
      </c>
      <c r="C29" s="13">
        <v>0</v>
      </c>
    </row>
    <row r="30" spans="1:5" ht="14.25" customHeight="1" x14ac:dyDescent="0.3">
      <c r="A30" s="86"/>
      <c r="B30" s="22" t="s">
        <v>11</v>
      </c>
      <c r="C30" s="13">
        <v>0</v>
      </c>
    </row>
    <row r="31" spans="1:5" x14ac:dyDescent="0.3">
      <c r="A31" s="84" t="s">
        <v>21</v>
      </c>
      <c r="B31" s="23" t="s">
        <v>22</v>
      </c>
      <c r="C31" s="10">
        <f>SUM(C32:C36)</f>
        <v>6338500</v>
      </c>
    </row>
    <row r="32" spans="1:5" x14ac:dyDescent="0.3">
      <c r="A32" s="85"/>
      <c r="B32" s="24" t="s">
        <v>23</v>
      </c>
      <c r="C32" s="13">
        <v>3168000</v>
      </c>
    </row>
    <row r="33" spans="1:4" x14ac:dyDescent="0.3">
      <c r="A33" s="85"/>
      <c r="B33" s="24" t="s">
        <v>24</v>
      </c>
      <c r="C33" s="13">
        <v>852000</v>
      </c>
    </row>
    <row r="34" spans="1:4" x14ac:dyDescent="0.3">
      <c r="A34" s="85"/>
      <c r="B34" s="24" t="s">
        <v>25</v>
      </c>
      <c r="C34" s="13">
        <v>1020500</v>
      </c>
    </row>
    <row r="35" spans="1:4" x14ac:dyDescent="0.3">
      <c r="A35" s="85"/>
      <c r="B35" s="24" t="s">
        <v>26</v>
      </c>
      <c r="C35" s="13">
        <v>1100000</v>
      </c>
    </row>
    <row r="36" spans="1:4" x14ac:dyDescent="0.3">
      <c r="A36" s="86"/>
      <c r="B36" s="25" t="s">
        <v>27</v>
      </c>
      <c r="C36" s="15">
        <v>198000</v>
      </c>
      <c r="D36" s="11"/>
    </row>
    <row r="37" spans="1:4" x14ac:dyDescent="0.3">
      <c r="A37" s="84" t="s">
        <v>28</v>
      </c>
      <c r="B37" s="26" t="s">
        <v>29</v>
      </c>
      <c r="C37" s="27">
        <f>SUM(C38:C42)</f>
        <v>5475500</v>
      </c>
    </row>
    <row r="38" spans="1:4" x14ac:dyDescent="0.3">
      <c r="A38" s="85"/>
      <c r="B38" s="4" t="s">
        <v>7</v>
      </c>
      <c r="C38" s="28">
        <v>1990000</v>
      </c>
    </row>
    <row r="39" spans="1:4" x14ac:dyDescent="0.3">
      <c r="A39" s="85"/>
      <c r="B39" s="4" t="s">
        <v>8</v>
      </c>
      <c r="C39" s="28">
        <v>300000</v>
      </c>
    </row>
    <row r="40" spans="1:4" x14ac:dyDescent="0.3">
      <c r="A40" s="85"/>
      <c r="B40" s="4" t="s">
        <v>9</v>
      </c>
      <c r="C40" s="28">
        <v>825500</v>
      </c>
    </row>
    <row r="41" spans="1:4" x14ac:dyDescent="0.3">
      <c r="A41" s="85"/>
      <c r="B41" s="4" t="s">
        <v>10</v>
      </c>
      <c r="C41" s="28">
        <v>2300000</v>
      </c>
    </row>
    <row r="42" spans="1:4" x14ac:dyDescent="0.3">
      <c r="A42" s="86"/>
      <c r="B42" s="4" t="s">
        <v>11</v>
      </c>
      <c r="C42" s="28">
        <v>60000</v>
      </c>
    </row>
    <row r="43" spans="1:4" x14ac:dyDescent="0.3">
      <c r="A43" s="84" t="s">
        <v>30</v>
      </c>
      <c r="B43" s="23" t="s">
        <v>31</v>
      </c>
      <c r="C43" s="18">
        <f>SUM(C44:C48)</f>
        <v>833352</v>
      </c>
      <c r="D43" s="11"/>
    </row>
    <row r="44" spans="1:4" x14ac:dyDescent="0.3">
      <c r="A44" s="85"/>
      <c r="B44" s="24" t="s">
        <v>7</v>
      </c>
      <c r="C44" s="28">
        <v>0</v>
      </c>
      <c r="D44" s="11"/>
    </row>
    <row r="45" spans="1:4" x14ac:dyDescent="0.3">
      <c r="A45" s="85"/>
      <c r="B45" s="24" t="s">
        <v>8</v>
      </c>
      <c r="C45" s="28">
        <v>147000</v>
      </c>
      <c r="D45" s="11"/>
    </row>
    <row r="46" spans="1:4" x14ac:dyDescent="0.3">
      <c r="A46" s="85"/>
      <c r="B46" s="24" t="s">
        <v>9</v>
      </c>
      <c r="C46" s="28">
        <v>370500</v>
      </c>
      <c r="D46" s="11"/>
    </row>
    <row r="47" spans="1:4" x14ac:dyDescent="0.3">
      <c r="A47" s="85"/>
      <c r="B47" s="24" t="s">
        <v>10</v>
      </c>
      <c r="C47" s="28">
        <v>315852</v>
      </c>
      <c r="D47" s="11"/>
    </row>
    <row r="48" spans="1:4" x14ac:dyDescent="0.3">
      <c r="A48" s="86"/>
      <c r="B48" s="25" t="s">
        <v>11</v>
      </c>
      <c r="C48" s="19">
        <v>0</v>
      </c>
      <c r="D48" s="11"/>
    </row>
    <row r="49" spans="1:3" x14ac:dyDescent="0.3">
      <c r="A49" s="84" t="s">
        <v>32</v>
      </c>
      <c r="B49" s="23" t="s">
        <v>33</v>
      </c>
      <c r="C49" s="18">
        <f>SUM(C50:C54)</f>
        <v>3322650</v>
      </c>
    </row>
    <row r="50" spans="1:3" x14ac:dyDescent="0.3">
      <c r="A50" s="85"/>
      <c r="B50" s="4" t="s">
        <v>7</v>
      </c>
      <c r="C50" s="28">
        <f>830000+290000+380000+1522150</f>
        <v>3022150</v>
      </c>
    </row>
    <row r="51" spans="1:3" x14ac:dyDescent="0.3">
      <c r="A51" s="85"/>
      <c r="B51" s="4" t="s">
        <v>8</v>
      </c>
      <c r="C51" s="28">
        <v>0</v>
      </c>
    </row>
    <row r="52" spans="1:3" x14ac:dyDescent="0.3">
      <c r="A52" s="85"/>
      <c r="B52" s="4" t="s">
        <v>9</v>
      </c>
      <c r="C52" s="28">
        <v>180500</v>
      </c>
    </row>
    <row r="53" spans="1:3" x14ac:dyDescent="0.3">
      <c r="A53" s="85"/>
      <c r="B53" s="4" t="s">
        <v>10</v>
      </c>
      <c r="C53" s="28">
        <v>0</v>
      </c>
    </row>
    <row r="54" spans="1:3" x14ac:dyDescent="0.3">
      <c r="A54" s="86"/>
      <c r="B54" s="4" t="s">
        <v>11</v>
      </c>
      <c r="C54" s="19">
        <v>120000</v>
      </c>
    </row>
    <row r="55" spans="1:3" ht="15.75" customHeight="1" x14ac:dyDescent="0.3">
      <c r="A55" s="84" t="s">
        <v>34</v>
      </c>
      <c r="B55" s="23" t="s">
        <v>35</v>
      </c>
      <c r="C55" s="27">
        <f>SUM(C56:C60)</f>
        <v>2862600</v>
      </c>
    </row>
    <row r="56" spans="1:3" ht="15.75" customHeight="1" x14ac:dyDescent="0.3">
      <c r="A56" s="85"/>
      <c r="B56" s="24" t="s">
        <v>36</v>
      </c>
      <c r="C56" s="28">
        <f>2362600+500000</f>
        <v>2862600</v>
      </c>
    </row>
    <row r="57" spans="1:3" ht="15.75" customHeight="1" x14ac:dyDescent="0.3">
      <c r="A57" s="85"/>
      <c r="B57" s="24" t="s">
        <v>8</v>
      </c>
      <c r="C57" s="28">
        <v>0</v>
      </c>
    </row>
    <row r="58" spans="1:3" ht="15.75" customHeight="1" x14ac:dyDescent="0.3">
      <c r="A58" s="85"/>
      <c r="B58" s="24" t="s">
        <v>9</v>
      </c>
      <c r="C58" s="28">
        <v>0</v>
      </c>
    </row>
    <row r="59" spans="1:3" ht="15.75" customHeight="1" x14ac:dyDescent="0.3">
      <c r="A59" s="85"/>
      <c r="B59" s="24" t="s">
        <v>10</v>
      </c>
      <c r="C59" s="28">
        <v>0</v>
      </c>
    </row>
    <row r="60" spans="1:3" ht="15.75" customHeight="1" x14ac:dyDescent="0.3">
      <c r="A60" s="86"/>
      <c r="B60" s="25" t="s">
        <v>11</v>
      </c>
      <c r="C60" s="28">
        <v>0</v>
      </c>
    </row>
    <row r="61" spans="1:3" s="32" customFormat="1" ht="24" customHeight="1" x14ac:dyDescent="0.3">
      <c r="A61" s="29" t="s">
        <v>37</v>
      </c>
      <c r="B61" s="30" t="s">
        <v>38</v>
      </c>
      <c r="C61" s="31">
        <f>C5+C11+C17+C25+C31+C37+C43+C49+C55+C23</f>
        <v>199559802</v>
      </c>
    </row>
    <row r="62" spans="1:3" x14ac:dyDescent="0.3">
      <c r="A62" s="84" t="s">
        <v>39</v>
      </c>
      <c r="B62" s="24" t="s">
        <v>40</v>
      </c>
      <c r="C62" s="33"/>
    </row>
    <row r="63" spans="1:3" x14ac:dyDescent="0.3">
      <c r="A63" s="85"/>
      <c r="B63" s="4" t="s">
        <v>7</v>
      </c>
      <c r="C63" s="28">
        <v>22500000</v>
      </c>
    </row>
    <row r="64" spans="1:3" x14ac:dyDescent="0.3">
      <c r="A64" s="85"/>
      <c r="B64" s="4" t="s">
        <v>8</v>
      </c>
      <c r="C64" s="28">
        <v>2322111</v>
      </c>
    </row>
    <row r="65" spans="1:5" x14ac:dyDescent="0.3">
      <c r="A65" s="85"/>
      <c r="B65" s="4" t="s">
        <v>9</v>
      </c>
      <c r="C65" s="28">
        <v>4034500</v>
      </c>
    </row>
    <row r="66" spans="1:5" x14ac:dyDescent="0.3">
      <c r="A66" s="85"/>
      <c r="B66" s="4" t="s">
        <v>10</v>
      </c>
      <c r="C66" s="28">
        <v>3463000</v>
      </c>
    </row>
    <row r="67" spans="1:5" x14ac:dyDescent="0.3">
      <c r="A67" s="86"/>
      <c r="B67" s="34" t="s">
        <v>11</v>
      </c>
      <c r="C67" s="19">
        <f>1400000+150000</f>
        <v>1550000</v>
      </c>
      <c r="E67" s="11"/>
    </row>
    <row r="68" spans="1:5" s="36" customFormat="1" ht="26.25" customHeight="1" x14ac:dyDescent="0.3">
      <c r="A68" s="29" t="s">
        <v>41</v>
      </c>
      <c r="B68" s="30" t="s">
        <v>42</v>
      </c>
      <c r="C68" s="35">
        <f>SUM(C63:C67)</f>
        <v>33869611</v>
      </c>
    </row>
    <row r="69" spans="1:5" s="39" customFormat="1" ht="26.25" customHeight="1" x14ac:dyDescent="0.3">
      <c r="A69" s="37" t="s">
        <v>43</v>
      </c>
      <c r="B69" s="38" t="s">
        <v>44</v>
      </c>
      <c r="C69" s="17">
        <v>66000</v>
      </c>
    </row>
    <row r="70" spans="1:5" x14ac:dyDescent="0.3">
      <c r="A70" s="84" t="s">
        <v>45</v>
      </c>
      <c r="B70" s="40" t="s">
        <v>46</v>
      </c>
      <c r="C70" s="18">
        <f>SUM(C71:C75)</f>
        <v>200000</v>
      </c>
    </row>
    <row r="71" spans="1:5" x14ac:dyDescent="0.3">
      <c r="A71" s="85"/>
      <c r="B71" s="41" t="s">
        <v>7</v>
      </c>
      <c r="C71" s="28">
        <v>100000</v>
      </c>
    </row>
    <row r="72" spans="1:5" x14ac:dyDescent="0.3">
      <c r="A72" s="85"/>
      <c r="B72" s="41" t="s">
        <v>8</v>
      </c>
      <c r="C72" s="28">
        <v>0</v>
      </c>
    </row>
    <row r="73" spans="1:5" x14ac:dyDescent="0.3">
      <c r="A73" s="85"/>
      <c r="B73" s="41" t="s">
        <v>9</v>
      </c>
      <c r="C73" s="28">
        <v>0</v>
      </c>
    </row>
    <row r="74" spans="1:5" x14ac:dyDescent="0.3">
      <c r="A74" s="85"/>
      <c r="B74" s="41" t="s">
        <v>10</v>
      </c>
      <c r="C74" s="28">
        <v>100000</v>
      </c>
    </row>
    <row r="75" spans="1:5" x14ac:dyDescent="0.3">
      <c r="A75" s="86"/>
      <c r="B75" s="41" t="s">
        <v>11</v>
      </c>
      <c r="C75" s="28">
        <v>0</v>
      </c>
    </row>
    <row r="76" spans="1:5" s="43" customFormat="1" ht="24" customHeight="1" x14ac:dyDescent="0.3">
      <c r="A76" s="42"/>
      <c r="B76" s="30" t="s">
        <v>47</v>
      </c>
      <c r="C76" s="31">
        <f>C70+C69</f>
        <v>266000</v>
      </c>
    </row>
    <row r="77" spans="1:5" x14ac:dyDescent="0.3">
      <c r="A77" s="84" t="s">
        <v>48</v>
      </c>
      <c r="B77" s="44" t="s">
        <v>49</v>
      </c>
      <c r="C77" s="18">
        <f>SUM(C78:C82)</f>
        <v>131000</v>
      </c>
    </row>
    <row r="78" spans="1:5" x14ac:dyDescent="0.3">
      <c r="A78" s="85"/>
      <c r="B78" s="45" t="s">
        <v>50</v>
      </c>
      <c r="C78" s="28">
        <v>96000</v>
      </c>
    </row>
    <row r="79" spans="1:5" x14ac:dyDescent="0.3">
      <c r="A79" s="85"/>
      <c r="B79" s="45" t="s">
        <v>8</v>
      </c>
      <c r="C79" s="28">
        <v>0</v>
      </c>
    </row>
    <row r="80" spans="1:5" x14ac:dyDescent="0.3">
      <c r="A80" s="85"/>
      <c r="B80" s="45" t="s">
        <v>9</v>
      </c>
      <c r="C80" s="28">
        <v>30000</v>
      </c>
      <c r="E80" s="11"/>
    </row>
    <row r="81" spans="1:5" x14ac:dyDescent="0.3">
      <c r="A81" s="85"/>
      <c r="B81" s="46" t="s">
        <v>10</v>
      </c>
      <c r="C81" s="28">
        <v>0</v>
      </c>
      <c r="E81" s="11"/>
    </row>
    <row r="82" spans="1:5" x14ac:dyDescent="0.3">
      <c r="A82" s="86"/>
      <c r="B82" s="47" t="s">
        <v>11</v>
      </c>
      <c r="C82" s="19">
        <v>5000</v>
      </c>
    </row>
    <row r="83" spans="1:5" x14ac:dyDescent="0.3">
      <c r="A83" s="84" t="s">
        <v>51</v>
      </c>
      <c r="B83" s="48" t="s">
        <v>52</v>
      </c>
      <c r="C83" s="18">
        <f>SUM(C84:C89)</f>
        <v>5310000</v>
      </c>
    </row>
    <row r="84" spans="1:5" x14ac:dyDescent="0.3">
      <c r="A84" s="85"/>
      <c r="B84" s="45" t="s">
        <v>53</v>
      </c>
      <c r="C84" s="28"/>
    </row>
    <row r="85" spans="1:5" x14ac:dyDescent="0.3">
      <c r="A85" s="85"/>
      <c r="B85" s="45" t="s">
        <v>7</v>
      </c>
      <c r="C85" s="28">
        <f>12*25000+20*8000</f>
        <v>460000</v>
      </c>
    </row>
    <row r="86" spans="1:5" x14ac:dyDescent="0.3">
      <c r="A86" s="85"/>
      <c r="B86" s="46" t="s">
        <v>8</v>
      </c>
      <c r="C86" s="28">
        <v>2050000</v>
      </c>
    </row>
    <row r="87" spans="1:5" x14ac:dyDescent="0.3">
      <c r="A87" s="85"/>
      <c r="B87" s="46" t="s">
        <v>9</v>
      </c>
      <c r="C87" s="28">
        <v>0</v>
      </c>
    </row>
    <row r="88" spans="1:5" x14ac:dyDescent="0.3">
      <c r="A88" s="85"/>
      <c r="B88" s="46" t="s">
        <v>10</v>
      </c>
      <c r="C88" s="28">
        <v>2800000</v>
      </c>
    </row>
    <row r="89" spans="1:5" x14ac:dyDescent="0.3">
      <c r="A89" s="86"/>
      <c r="B89" s="47" t="s">
        <v>11</v>
      </c>
      <c r="C89" s="19">
        <v>0</v>
      </c>
    </row>
    <row r="90" spans="1:5" x14ac:dyDescent="0.3">
      <c r="A90" s="84" t="s">
        <v>54</v>
      </c>
      <c r="B90" s="44" t="s">
        <v>55</v>
      </c>
      <c r="C90" s="18">
        <f>SUM(C91:C96)</f>
        <v>4868250</v>
      </c>
    </row>
    <row r="91" spans="1:5" ht="40.200000000000003" x14ac:dyDescent="0.3">
      <c r="A91" s="85"/>
      <c r="B91" s="49" t="s">
        <v>56</v>
      </c>
      <c r="C91" s="28"/>
    </row>
    <row r="92" spans="1:5" x14ac:dyDescent="0.3">
      <c r="A92" s="85"/>
      <c r="B92" s="49" t="s">
        <v>7</v>
      </c>
      <c r="C92" s="28">
        <f>400000+5*25000+600000+38650+77300+77300+650000+1200000+1000000</f>
        <v>4168250</v>
      </c>
    </row>
    <row r="93" spans="1:5" x14ac:dyDescent="0.3">
      <c r="A93" s="85"/>
      <c r="B93" s="49" t="s">
        <v>8</v>
      </c>
      <c r="C93" s="28">
        <v>0</v>
      </c>
    </row>
    <row r="94" spans="1:5" x14ac:dyDescent="0.3">
      <c r="A94" s="85"/>
      <c r="B94" s="49" t="s">
        <v>9</v>
      </c>
      <c r="C94" s="28">
        <v>350000</v>
      </c>
    </row>
    <row r="95" spans="1:5" x14ac:dyDescent="0.3">
      <c r="A95" s="85"/>
      <c r="B95" s="49" t="s">
        <v>10</v>
      </c>
      <c r="C95" s="28">
        <v>0</v>
      </c>
    </row>
    <row r="96" spans="1:5" x14ac:dyDescent="0.3">
      <c r="A96" s="86"/>
      <c r="B96" s="49" t="s">
        <v>11</v>
      </c>
      <c r="C96" s="28">
        <f>150000+200000</f>
        <v>350000</v>
      </c>
    </row>
    <row r="97" spans="1:3" s="36" customFormat="1" ht="23.25" customHeight="1" x14ac:dyDescent="0.3">
      <c r="A97" s="50"/>
      <c r="B97" s="51" t="s">
        <v>57</v>
      </c>
      <c r="C97" s="31">
        <f>+C77+C83+C90</f>
        <v>10309250</v>
      </c>
    </row>
    <row r="98" spans="1:3" x14ac:dyDescent="0.3">
      <c r="A98" s="84" t="s">
        <v>58</v>
      </c>
      <c r="B98" s="52" t="s">
        <v>59</v>
      </c>
      <c r="C98" s="18">
        <f>SUM(C99:C103)</f>
        <v>1230000</v>
      </c>
    </row>
    <row r="99" spans="1:3" x14ac:dyDescent="0.3">
      <c r="A99" s="85"/>
      <c r="B99" s="45" t="s">
        <v>7</v>
      </c>
      <c r="C99" s="28">
        <v>600000</v>
      </c>
    </row>
    <row r="100" spans="1:3" x14ac:dyDescent="0.3">
      <c r="A100" s="85"/>
      <c r="B100" s="45" t="s">
        <v>60</v>
      </c>
      <c r="C100" s="28">
        <v>100000</v>
      </c>
    </row>
    <row r="101" spans="1:3" x14ac:dyDescent="0.3">
      <c r="A101" s="85"/>
      <c r="B101" s="45" t="s">
        <v>9</v>
      </c>
      <c r="C101" s="28">
        <v>400000</v>
      </c>
    </row>
    <row r="102" spans="1:3" x14ac:dyDescent="0.3">
      <c r="A102" s="85"/>
      <c r="B102" s="45" t="s">
        <v>10</v>
      </c>
      <c r="C102" s="28">
        <v>100000</v>
      </c>
    </row>
    <row r="103" spans="1:3" x14ac:dyDescent="0.3">
      <c r="A103" s="86"/>
      <c r="B103" s="53" t="s">
        <v>61</v>
      </c>
      <c r="C103" s="19">
        <v>30000</v>
      </c>
    </row>
    <row r="104" spans="1:3" s="32" customFormat="1" ht="21.75" customHeight="1" x14ac:dyDescent="0.3">
      <c r="A104" s="54"/>
      <c r="B104" s="55" t="s">
        <v>62</v>
      </c>
      <c r="C104" s="56">
        <f>C98</f>
        <v>1230000</v>
      </c>
    </row>
    <row r="105" spans="1:3" x14ac:dyDescent="0.3">
      <c r="A105" s="84" t="s">
        <v>63</v>
      </c>
      <c r="B105" s="44" t="s">
        <v>64</v>
      </c>
      <c r="C105" s="18">
        <f>SUM(C106:C110)</f>
        <v>1375000</v>
      </c>
    </row>
    <row r="106" spans="1:3" x14ac:dyDescent="0.3">
      <c r="A106" s="85"/>
      <c r="B106" s="24" t="s">
        <v>7</v>
      </c>
      <c r="C106" s="13">
        <v>1200000</v>
      </c>
    </row>
    <row r="107" spans="1:3" x14ac:dyDescent="0.3">
      <c r="A107" s="85"/>
      <c r="B107" s="24" t="s">
        <v>8</v>
      </c>
      <c r="C107" s="13">
        <v>27000</v>
      </c>
    </row>
    <row r="108" spans="1:3" x14ac:dyDescent="0.3">
      <c r="A108" s="85"/>
      <c r="B108" s="24" t="s">
        <v>9</v>
      </c>
      <c r="C108" s="13">
        <v>52000</v>
      </c>
    </row>
    <row r="109" spans="1:3" x14ac:dyDescent="0.3">
      <c r="A109" s="85"/>
      <c r="B109" s="24" t="s">
        <v>10</v>
      </c>
      <c r="C109" s="13">
        <v>54000</v>
      </c>
    </row>
    <row r="110" spans="1:3" x14ac:dyDescent="0.3">
      <c r="A110" s="86"/>
      <c r="B110" s="25" t="s">
        <v>11</v>
      </c>
      <c r="C110" s="19">
        <v>42000</v>
      </c>
    </row>
    <row r="111" spans="1:3" x14ac:dyDescent="0.3">
      <c r="A111" s="57" t="s">
        <v>65</v>
      </c>
      <c r="B111" s="58" t="s">
        <v>66</v>
      </c>
      <c r="C111" s="59">
        <v>5000</v>
      </c>
    </row>
    <row r="112" spans="1:3" ht="24.75" customHeight="1" x14ac:dyDescent="0.3">
      <c r="A112" s="57"/>
      <c r="B112" s="55" t="s">
        <v>67</v>
      </c>
      <c r="C112" s="56">
        <f>C105+C111</f>
        <v>1380000</v>
      </c>
    </row>
    <row r="113" spans="1:5" ht="24.75" customHeight="1" x14ac:dyDescent="0.3">
      <c r="A113" s="60" t="s">
        <v>68</v>
      </c>
      <c r="B113" s="61" t="s">
        <v>69</v>
      </c>
      <c r="C113" s="62">
        <v>49362</v>
      </c>
    </row>
    <row r="114" spans="1:5" ht="30" customHeight="1" thickBot="1" x14ac:dyDescent="0.35">
      <c r="A114" s="63"/>
      <c r="B114" s="64" t="s">
        <v>70</v>
      </c>
      <c r="C114" s="65">
        <f>C61+C68+C76+C97+C104+C112+C113</f>
        <v>246664025</v>
      </c>
      <c r="E114" s="11"/>
    </row>
    <row r="115" spans="1:5" ht="15" x14ac:dyDescent="0.25">
      <c r="A115" s="66"/>
      <c r="B115" s="3"/>
      <c r="C115" s="4"/>
    </row>
    <row r="116" spans="1:5" x14ac:dyDescent="0.3">
      <c r="A116" s="83" t="s">
        <v>71</v>
      </c>
      <c r="B116" s="83"/>
      <c r="C116" s="83"/>
      <c r="D116" s="2"/>
    </row>
    <row r="117" spans="1:5" ht="15.75" thickBot="1" x14ac:dyDescent="0.3">
      <c r="A117" s="67"/>
      <c r="B117" s="68"/>
      <c r="C117" s="68"/>
      <c r="D117" s="2"/>
    </row>
    <row r="118" spans="1:5" x14ac:dyDescent="0.3">
      <c r="A118" s="6" t="s">
        <v>2</v>
      </c>
      <c r="B118" s="69" t="s">
        <v>72</v>
      </c>
      <c r="C118" s="8" t="s">
        <v>4</v>
      </c>
    </row>
    <row r="119" spans="1:5" ht="16.5" customHeight="1" x14ac:dyDescent="0.3">
      <c r="A119" s="60" t="s">
        <v>73</v>
      </c>
      <c r="B119" s="70" t="s">
        <v>74</v>
      </c>
      <c r="C119" s="71">
        <v>12091910</v>
      </c>
    </row>
    <row r="120" spans="1:5" ht="27" customHeight="1" x14ac:dyDescent="0.3">
      <c r="A120" s="72" t="s">
        <v>75</v>
      </c>
      <c r="B120" s="73" t="s">
        <v>76</v>
      </c>
      <c r="C120" s="74">
        <f>C114-C119</f>
        <v>234572115</v>
      </c>
    </row>
    <row r="121" spans="1:5" s="78" customFormat="1" ht="27" customHeight="1" thickBot="1" x14ac:dyDescent="0.35">
      <c r="A121" s="75"/>
      <c r="B121" s="76" t="s">
        <v>77</v>
      </c>
      <c r="C121" s="77">
        <f>C119+C120</f>
        <v>246664025</v>
      </c>
    </row>
    <row r="123" spans="1:5" x14ac:dyDescent="0.3">
      <c r="A123" s="79" t="s">
        <v>78</v>
      </c>
    </row>
    <row r="124" spans="1:5" x14ac:dyDescent="0.3">
      <c r="A124" s="79" t="s">
        <v>79</v>
      </c>
      <c r="C124" s="79" t="s">
        <v>80</v>
      </c>
      <c r="D124" s="79" t="s">
        <v>81</v>
      </c>
    </row>
    <row r="125" spans="1:5" ht="15" x14ac:dyDescent="0.25">
      <c r="A125" s="11">
        <v>22657053</v>
      </c>
      <c r="B125" s="79" t="s">
        <v>82</v>
      </c>
      <c r="C125" s="11">
        <f>C6+C12+C18+C26+C32+C38+C44+C50+C56+C63+C69+C71+C78+C85+C92+C99+C106+C111+C113</f>
        <v>138775362</v>
      </c>
      <c r="D125" s="80">
        <f>C125+A126+A127+A128+A129</f>
        <v>167889259</v>
      </c>
    </row>
    <row r="126" spans="1:5" x14ac:dyDescent="0.3">
      <c r="A126" s="11">
        <v>8017111</v>
      </c>
      <c r="B126" s="79" t="s">
        <v>83</v>
      </c>
      <c r="C126" s="11">
        <f>C7+C13+C19+C33+C39+C45+C57+C64+C86+C100+C107+C93+C23</f>
        <v>23937111</v>
      </c>
      <c r="D126" s="11">
        <f>C126-A126</f>
        <v>15920000</v>
      </c>
    </row>
    <row r="127" spans="1:5" ht="15" x14ac:dyDescent="0.25">
      <c r="A127" s="11">
        <v>6373852</v>
      </c>
      <c r="B127" s="79" t="s">
        <v>84</v>
      </c>
      <c r="C127" s="11">
        <f>C9+C15+C21+C29+C35+C41+C47+C53+C59+C66+C74+C81+C88+C95+C102+C109</f>
        <v>35132852</v>
      </c>
      <c r="D127" s="11">
        <f t="shared" ref="D127:D128" si="0">C127-A127</f>
        <v>28759000</v>
      </c>
    </row>
    <row r="128" spans="1:5" ht="15" x14ac:dyDescent="0.25">
      <c r="A128" s="11">
        <v>12017367</v>
      </c>
      <c r="B128" s="79" t="s">
        <v>85</v>
      </c>
      <c r="C128" s="11">
        <f>C8+C14+C20+C28+C34+C40+C46+C52+C58+C65+C73+C80+C87+C94+C101+C108</f>
        <v>35550000</v>
      </c>
      <c r="D128" s="11">
        <f t="shared" si="0"/>
        <v>23532633</v>
      </c>
    </row>
    <row r="129" spans="1:4" x14ac:dyDescent="0.3">
      <c r="A129" s="11">
        <v>2705567</v>
      </c>
      <c r="B129" s="79" t="s">
        <v>86</v>
      </c>
      <c r="C129" s="11">
        <f>C10+C16+C22+C30+C36+C42+C48+C54+C60+C67+C75+C82+C89+C96+C103+C110</f>
        <v>13268700</v>
      </c>
      <c r="D129" s="11">
        <f>C129-A129</f>
        <v>10563133</v>
      </c>
    </row>
    <row r="130" spans="1:4" x14ac:dyDescent="0.3">
      <c r="A130" s="81">
        <f>SUM(A125:A129)</f>
        <v>51770950</v>
      </c>
      <c r="B130" s="82" t="s">
        <v>87</v>
      </c>
      <c r="C130" s="81">
        <f>SUM(C125:C129)</f>
        <v>246664025</v>
      </c>
      <c r="D130" s="81">
        <f>SUM(D125:D129)</f>
        <v>246664025</v>
      </c>
    </row>
  </sheetData>
  <mergeCells count="19">
    <mergeCell ref="A62:A67"/>
    <mergeCell ref="A2:C2"/>
    <mergeCell ref="A5:A10"/>
    <mergeCell ref="A11:A16"/>
    <mergeCell ref="A17:A22"/>
    <mergeCell ref="A23:A24"/>
    <mergeCell ref="A25:A30"/>
    <mergeCell ref="A31:A36"/>
    <mergeCell ref="A37:A42"/>
    <mergeCell ref="A43:A48"/>
    <mergeCell ref="A49:A54"/>
    <mergeCell ref="A55:A60"/>
    <mergeCell ref="A116:C116"/>
    <mergeCell ref="A70:A75"/>
    <mergeCell ref="A77:A82"/>
    <mergeCell ref="A83:A89"/>
    <mergeCell ref="A90:A96"/>
    <mergeCell ref="A98:A103"/>
    <mergeCell ref="A105:A1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Tihany</dc:creator>
  <cp:lastModifiedBy>User</cp:lastModifiedBy>
  <cp:lastPrinted>2023-02-10T10:45:53Z</cp:lastPrinted>
  <dcterms:created xsi:type="dcterms:W3CDTF">2023-02-02T08:01:26Z</dcterms:created>
  <dcterms:modified xsi:type="dcterms:W3CDTF">2023-02-10T10:48:00Z</dcterms:modified>
</cp:coreProperties>
</file>