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4" i="1" l="1"/>
  <c r="D122" i="1"/>
  <c r="C122" i="1"/>
  <c r="C121" i="1"/>
  <c r="D121" i="1" s="1"/>
  <c r="D120" i="1"/>
  <c r="C120" i="1"/>
  <c r="C101" i="1"/>
  <c r="C108" i="1" s="1"/>
  <c r="C94" i="1"/>
  <c r="C100" i="1" s="1"/>
  <c r="C92" i="1"/>
  <c r="C86" i="1" s="1"/>
  <c r="C88" i="1"/>
  <c r="C81" i="1"/>
  <c r="C79" i="1"/>
  <c r="C93" i="1" s="1"/>
  <c r="C74" i="1"/>
  <c r="C73" i="1"/>
  <c r="C71" i="1"/>
  <c r="C60" i="1"/>
  <c r="C59" i="1"/>
  <c r="C53" i="1"/>
  <c r="C48" i="1"/>
  <c r="C47" i="1"/>
  <c r="C41" i="1"/>
  <c r="C40" i="1"/>
  <c r="C35" i="1"/>
  <c r="C30" i="1"/>
  <c r="C29" i="1"/>
  <c r="C24" i="1"/>
  <c r="C23" i="1"/>
  <c r="C22" i="1"/>
  <c r="C17" i="1"/>
  <c r="C12" i="1"/>
  <c r="C11" i="1"/>
  <c r="C10" i="1"/>
  <c r="C123" i="1" s="1"/>
  <c r="D123" i="1" s="1"/>
  <c r="C6" i="1"/>
  <c r="C5" i="1" l="1"/>
  <c r="C65" i="1" s="1"/>
  <c r="C67" i="1"/>
  <c r="C72" i="1" s="1"/>
  <c r="C109" i="1" l="1"/>
  <c r="C114" i="1" s="1"/>
  <c r="C115" i="1" s="1"/>
  <c r="C119" i="1"/>
  <c r="C124" i="1" l="1"/>
  <c r="D119" i="1"/>
  <c r="D124" i="1" s="1"/>
</calcChain>
</file>

<file path=xl/sharedStrings.xml><?xml version="1.0" encoding="utf-8"?>
<sst xmlns="http://schemas.openxmlformats.org/spreadsheetml/2006/main" count="146" uniqueCount="78">
  <si>
    <t>011130 Önkormányzatok és önk-i hivatalok jogalk. és ált. igazgatási feladatok</t>
  </si>
  <si>
    <t>2024. év tervezett adatok</t>
  </si>
  <si>
    <t>Rovat száma</t>
  </si>
  <si>
    <t>Kiadások</t>
  </si>
  <si>
    <t>Összeg Ft-ban</t>
  </si>
  <si>
    <t>K1101</t>
  </si>
  <si>
    <t>Törvény szerinti illetmények, munkabérek</t>
  </si>
  <si>
    <t>Tihany</t>
  </si>
  <si>
    <t>Aszófő</t>
  </si>
  <si>
    <t>Balatonakali</t>
  </si>
  <si>
    <t>Balatonudvari</t>
  </si>
  <si>
    <t>Örvényes</t>
  </si>
  <si>
    <t>K1103</t>
  </si>
  <si>
    <t>Céljuttatás, projektprémium, jutalmak</t>
  </si>
  <si>
    <t>K1104</t>
  </si>
  <si>
    <t>Készenlét, ügyelet, helyettesítés</t>
  </si>
  <si>
    <t>K1106</t>
  </si>
  <si>
    <t xml:space="preserve">Jubileumi jutalom </t>
  </si>
  <si>
    <t>Tihany 1 fő 35 év</t>
  </si>
  <si>
    <t>K1107</t>
  </si>
  <si>
    <t>Béren kívüli juttatások</t>
  </si>
  <si>
    <t xml:space="preserve">Tihany      </t>
  </si>
  <si>
    <t xml:space="preserve">Aszófő  </t>
  </si>
  <si>
    <t xml:space="preserve">Balatonakali </t>
  </si>
  <si>
    <t xml:space="preserve">Balatonudvari </t>
  </si>
  <si>
    <t xml:space="preserve">Örvényes  </t>
  </si>
  <si>
    <t>K1109</t>
  </si>
  <si>
    <t>Közlekedési költségtérítés</t>
  </si>
  <si>
    <t>K1110</t>
  </si>
  <si>
    <t>Egyéb költségtérítés</t>
  </si>
  <si>
    <t>K1113</t>
  </si>
  <si>
    <t>Foglalkoztatottak személyi juttatásai</t>
  </si>
  <si>
    <t>K122</t>
  </si>
  <si>
    <t>Munkavégzésre irányuló egyéb jogv.</t>
  </si>
  <si>
    <t>K123</t>
  </si>
  <si>
    <t>Külső személyi juttatás</t>
  </si>
  <si>
    <t>I.</t>
  </si>
  <si>
    <t>Személyi juttatások összesen:</t>
  </si>
  <si>
    <t>K2</t>
  </si>
  <si>
    <t>Munkaadókat terhelő járulékok és szoc. hj.adó</t>
  </si>
  <si>
    <t>II.</t>
  </si>
  <si>
    <t>Munkaadókat terhelő járulékok:</t>
  </si>
  <si>
    <t>K321</t>
  </si>
  <si>
    <t>Informatikai szolg. Igénybevétele</t>
  </si>
  <si>
    <t>Tihany (vizuálregiszter, szabályzatok.hu)</t>
  </si>
  <si>
    <t>K336</t>
  </si>
  <si>
    <t>Szakmai tev. segítő szolgáltatás</t>
  </si>
  <si>
    <t>munkavédelem, foglalkozás eü., aláírási címpéldány</t>
  </si>
  <si>
    <t>K337</t>
  </si>
  <si>
    <t>Egyéb szolgáltatások</t>
  </si>
  <si>
    <t>számlavezetés költsége,  továbbképzés, alapvizsga, szakvizsga  díja, albacomp információbiztonság, postaköltség</t>
  </si>
  <si>
    <t>Szolgáltatási kiadások</t>
  </si>
  <si>
    <t>K341</t>
  </si>
  <si>
    <t>Kiküldetések kiadásai</t>
  </si>
  <si>
    <t xml:space="preserve">Aszófő                                                   </t>
  </si>
  <si>
    <t xml:space="preserve">Örvényes                                                    </t>
  </si>
  <si>
    <t>Kiküldetések, reklám- és propagandkiad.</t>
  </si>
  <si>
    <t>K351</t>
  </si>
  <si>
    <t>Működési célú előzetesen felsz. ÁFA</t>
  </si>
  <si>
    <t>K355</t>
  </si>
  <si>
    <t>Bérkönyvelés kerekítés (Tihany)</t>
  </si>
  <si>
    <t>Különféle befizetések és egyéb dologi kiadások</t>
  </si>
  <si>
    <t xml:space="preserve">Kiadások összesen: </t>
  </si>
  <si>
    <t>018030 Támogatási célú finanszírozási műveletek</t>
  </si>
  <si>
    <t>Bevételek</t>
  </si>
  <si>
    <t>B816</t>
  </si>
  <si>
    <t xml:space="preserve">Központi, irányító szervi támogatás </t>
  </si>
  <si>
    <t>Bevételek összesen:</t>
  </si>
  <si>
    <t>Állami</t>
  </si>
  <si>
    <t>Támogatás</t>
  </si>
  <si>
    <t>Költség</t>
  </si>
  <si>
    <t>Hozzájárulás</t>
  </si>
  <si>
    <t>Tihany 1369</t>
  </si>
  <si>
    <t>Aszófő 490</t>
  </si>
  <si>
    <t>Balatonudvari 394</t>
  </si>
  <si>
    <t>Balatonakali 730</t>
  </si>
  <si>
    <t>Örvényes 148</t>
  </si>
  <si>
    <t>3131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</si>
</sst>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0" fontId="5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3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5" xfId="0" applyFont="1" applyBorder="1"/>
    <xf numFmtId="0" fontId="5" fillId="0" borderId="8" xfId="0" applyFont="1" applyBorder="1"/>
    <xf numFmtId="0" fontId="5" fillId="0" borderId="11" xfId="0" applyFont="1" applyBorder="1"/>
    <xf numFmtId="0" fontId="6" fillId="0" borderId="0" xfId="0" applyFont="1"/>
    <xf numFmtId="3" fontId="6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0" xfId="0" applyFont="1"/>
    <xf numFmtId="3" fontId="5" fillId="0" borderId="13" xfId="0" applyNumberFormat="1" applyFont="1" applyBorder="1"/>
    <xf numFmtId="0" fontId="5" fillId="0" borderId="19" xfId="0" applyFont="1" applyBorder="1"/>
    <xf numFmtId="3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0" xfId="0" applyFont="1" applyBorder="1"/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wrapText="1"/>
    </xf>
    <xf numFmtId="0" fontId="6" fillId="0" borderId="21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6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24" xfId="0" applyFont="1" applyBorder="1"/>
    <xf numFmtId="3" fontId="6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3" fontId="7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3" fontId="7" fillId="0" borderId="31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zoomScaleNormal="100" workbookViewId="0"/>
  </sheetViews>
  <sheetFormatPr defaultRowHeight="14.4" x14ac:dyDescent="0.3"/>
  <cols>
    <col min="1" max="1" width="12" bestFit="1" customWidth="1"/>
    <col min="2" max="2" width="50.33203125" customWidth="1"/>
    <col min="3" max="3" width="17.88671875" customWidth="1"/>
    <col min="4" max="4" width="20.33203125" customWidth="1"/>
    <col min="6" max="6" width="13.33203125" customWidth="1"/>
  </cols>
  <sheetData>
    <row r="1" spans="1:5" ht="15" x14ac:dyDescent="0.25">
      <c r="B1" s="1"/>
    </row>
    <row r="2" spans="1:5" x14ac:dyDescent="0.3">
      <c r="A2" s="74" t="s">
        <v>0</v>
      </c>
      <c r="B2" s="74"/>
      <c r="C2" s="74"/>
      <c r="D2" s="2"/>
    </row>
    <row r="3" spans="1:5" ht="15" thickBot="1" x14ac:dyDescent="0.35">
      <c r="A3" s="3"/>
      <c r="B3" s="1" t="s">
        <v>1</v>
      </c>
      <c r="C3" s="4"/>
      <c r="D3" s="5"/>
    </row>
    <row r="4" spans="1:5" x14ac:dyDescent="0.3">
      <c r="A4" s="6" t="s">
        <v>2</v>
      </c>
      <c r="B4" s="7" t="s">
        <v>3</v>
      </c>
      <c r="C4" s="8" t="s">
        <v>4</v>
      </c>
    </row>
    <row r="5" spans="1:5" x14ac:dyDescent="0.3">
      <c r="A5" s="71" t="s">
        <v>5</v>
      </c>
      <c r="B5" s="9" t="s">
        <v>6</v>
      </c>
      <c r="C5" s="10">
        <f>SUM(C6:C10)</f>
        <v>194335571</v>
      </c>
      <c r="E5" s="11"/>
    </row>
    <row r="6" spans="1:5" x14ac:dyDescent="0.3">
      <c r="A6" s="72"/>
      <c r="B6" s="12" t="s">
        <v>7</v>
      </c>
      <c r="C6" s="13">
        <f>103134100</f>
        <v>103134100</v>
      </c>
    </row>
    <row r="7" spans="1:5" x14ac:dyDescent="0.3">
      <c r="A7" s="72"/>
      <c r="B7" s="12" t="s">
        <v>8</v>
      </c>
      <c r="C7" s="13">
        <v>20434625</v>
      </c>
    </row>
    <row r="8" spans="1:5" x14ac:dyDescent="0.3">
      <c r="A8" s="72"/>
      <c r="B8" s="12" t="s">
        <v>9</v>
      </c>
      <c r="C8" s="13">
        <v>31303450</v>
      </c>
    </row>
    <row r="9" spans="1:5" x14ac:dyDescent="0.3">
      <c r="A9" s="72"/>
      <c r="B9" s="12" t="s">
        <v>10</v>
      </c>
      <c r="C9" s="13">
        <v>29064396</v>
      </c>
    </row>
    <row r="10" spans="1:5" x14ac:dyDescent="0.3">
      <c r="A10" s="73"/>
      <c r="B10" s="15" t="s">
        <v>11</v>
      </c>
      <c r="C10" s="16">
        <f>12*405000*2+1000000-107000*3</f>
        <v>10399000</v>
      </c>
    </row>
    <row r="11" spans="1:5" x14ac:dyDescent="0.3">
      <c r="A11" s="71" t="s">
        <v>12</v>
      </c>
      <c r="B11" s="17" t="s">
        <v>13</v>
      </c>
      <c r="C11" s="18">
        <f>SUM(C12:C16)</f>
        <v>14450300</v>
      </c>
    </row>
    <row r="12" spans="1:5" x14ac:dyDescent="0.3">
      <c r="A12" s="72"/>
      <c r="B12" s="12" t="s">
        <v>7</v>
      </c>
      <c r="C12" s="13">
        <f>8900000+350000</f>
        <v>9250000</v>
      </c>
    </row>
    <row r="13" spans="1:5" x14ac:dyDescent="0.3">
      <c r="A13" s="72"/>
      <c r="B13" s="12" t="s">
        <v>8</v>
      </c>
      <c r="C13" s="13">
        <v>1965300</v>
      </c>
    </row>
    <row r="14" spans="1:5" x14ac:dyDescent="0.3">
      <c r="A14" s="72"/>
      <c r="B14" s="12" t="s">
        <v>9</v>
      </c>
      <c r="C14" s="13">
        <v>0</v>
      </c>
    </row>
    <row r="15" spans="1:5" x14ac:dyDescent="0.3">
      <c r="A15" s="72"/>
      <c r="B15" s="12" t="s">
        <v>10</v>
      </c>
      <c r="C15" s="13">
        <v>2830000</v>
      </c>
    </row>
    <row r="16" spans="1:5" x14ac:dyDescent="0.3">
      <c r="A16" s="73"/>
      <c r="B16" s="15" t="s">
        <v>11</v>
      </c>
      <c r="C16" s="16">
        <v>405000</v>
      </c>
    </row>
    <row r="17" spans="1:5" x14ac:dyDescent="0.3">
      <c r="A17" s="71" t="s">
        <v>14</v>
      </c>
      <c r="B17" s="17" t="s">
        <v>15</v>
      </c>
      <c r="C17" s="18">
        <f>SUM(C18:C22)</f>
        <v>1621000</v>
      </c>
    </row>
    <row r="18" spans="1:5" x14ac:dyDescent="0.3">
      <c r="A18" s="72"/>
      <c r="B18" s="12" t="s">
        <v>7</v>
      </c>
      <c r="C18" s="13">
        <v>500000</v>
      </c>
      <c r="E18" s="11"/>
    </row>
    <row r="19" spans="1:5" x14ac:dyDescent="0.3">
      <c r="A19" s="72"/>
      <c r="B19" s="12" t="s">
        <v>8</v>
      </c>
      <c r="C19" s="13">
        <v>200000</v>
      </c>
    </row>
    <row r="20" spans="1:5" x14ac:dyDescent="0.3">
      <c r="A20" s="72"/>
      <c r="B20" s="12" t="s">
        <v>9</v>
      </c>
      <c r="C20" s="13">
        <v>0</v>
      </c>
    </row>
    <row r="21" spans="1:5" x14ac:dyDescent="0.3">
      <c r="A21" s="72"/>
      <c r="B21" s="12" t="s">
        <v>10</v>
      </c>
      <c r="C21" s="13">
        <v>600000</v>
      </c>
    </row>
    <row r="22" spans="1:5" x14ac:dyDescent="0.3">
      <c r="A22" s="73"/>
      <c r="B22" s="12" t="s">
        <v>11</v>
      </c>
      <c r="C22" s="13">
        <f>107000*3</f>
        <v>321000</v>
      </c>
    </row>
    <row r="23" spans="1:5" ht="12.75" customHeight="1" x14ac:dyDescent="0.3">
      <c r="A23" s="71" t="s">
        <v>16</v>
      </c>
      <c r="B23" s="19" t="s">
        <v>17</v>
      </c>
      <c r="C23" s="10">
        <f>SUM(C24:C28)</f>
        <v>2898000</v>
      </c>
    </row>
    <row r="24" spans="1:5" ht="12.75" customHeight="1" x14ac:dyDescent="0.3">
      <c r="A24" s="72"/>
      <c r="B24" s="20" t="s">
        <v>18</v>
      </c>
      <c r="C24" s="13">
        <f>4*724500</f>
        <v>2898000</v>
      </c>
    </row>
    <row r="25" spans="1:5" ht="14.25" customHeight="1" x14ac:dyDescent="0.3">
      <c r="A25" s="72"/>
      <c r="B25" s="20" t="s">
        <v>8</v>
      </c>
      <c r="C25" s="13">
        <v>0</v>
      </c>
    </row>
    <row r="26" spans="1:5" ht="14.25" customHeight="1" x14ac:dyDescent="0.3">
      <c r="A26" s="72"/>
      <c r="B26" s="20" t="s">
        <v>9</v>
      </c>
      <c r="C26" s="13">
        <v>0</v>
      </c>
    </row>
    <row r="27" spans="1:5" ht="14.25" customHeight="1" x14ac:dyDescent="0.3">
      <c r="A27" s="72"/>
      <c r="B27" s="20" t="s">
        <v>10</v>
      </c>
      <c r="C27" s="13">
        <v>0</v>
      </c>
    </row>
    <row r="28" spans="1:5" ht="14.25" customHeight="1" x14ac:dyDescent="0.3">
      <c r="A28" s="73"/>
      <c r="B28" s="21" t="s">
        <v>11</v>
      </c>
      <c r="C28" s="13">
        <v>0</v>
      </c>
    </row>
    <row r="29" spans="1:5" x14ac:dyDescent="0.3">
      <c r="A29" s="71" t="s">
        <v>19</v>
      </c>
      <c r="B29" s="22" t="s">
        <v>20</v>
      </c>
      <c r="C29" s="10">
        <f>SUM(C30:C34)</f>
        <v>9008215</v>
      </c>
    </row>
    <row r="30" spans="1:5" x14ac:dyDescent="0.3">
      <c r="A30" s="72"/>
      <c r="B30" s="23" t="s">
        <v>21</v>
      </c>
      <c r="C30" s="13">
        <f>17.5*288000</f>
        <v>5040000</v>
      </c>
    </row>
    <row r="31" spans="1:5" x14ac:dyDescent="0.3">
      <c r="A31" s="72"/>
      <c r="B31" s="23" t="s">
        <v>22</v>
      </c>
      <c r="C31" s="13">
        <v>1094000</v>
      </c>
    </row>
    <row r="32" spans="1:5" x14ac:dyDescent="0.3">
      <c r="A32" s="72"/>
      <c r="B32" s="23" t="s">
        <v>23</v>
      </c>
      <c r="C32" s="13">
        <v>1074215</v>
      </c>
    </row>
    <row r="33" spans="1:4" x14ac:dyDescent="0.3">
      <c r="A33" s="72"/>
      <c r="B33" s="23" t="s">
        <v>24</v>
      </c>
      <c r="C33" s="13">
        <v>1450000</v>
      </c>
    </row>
    <row r="34" spans="1:4" x14ac:dyDescent="0.3">
      <c r="A34" s="73"/>
      <c r="B34" s="24" t="s">
        <v>25</v>
      </c>
      <c r="C34" s="16">
        <v>350000</v>
      </c>
      <c r="D34" s="11"/>
    </row>
    <row r="35" spans="1:4" x14ac:dyDescent="0.3">
      <c r="A35" s="71" t="s">
        <v>26</v>
      </c>
      <c r="B35" s="25" t="s">
        <v>27</v>
      </c>
      <c r="C35" s="26">
        <f>SUM(C36:C40)</f>
        <v>5662700</v>
      </c>
    </row>
    <row r="36" spans="1:4" x14ac:dyDescent="0.3">
      <c r="A36" s="72"/>
      <c r="B36" s="4" t="s">
        <v>7</v>
      </c>
      <c r="C36" s="27">
        <v>1990000</v>
      </c>
    </row>
    <row r="37" spans="1:4" x14ac:dyDescent="0.3">
      <c r="A37" s="72"/>
      <c r="B37" s="4" t="s">
        <v>8</v>
      </c>
      <c r="C37" s="27">
        <v>300000</v>
      </c>
    </row>
    <row r="38" spans="1:4" x14ac:dyDescent="0.3">
      <c r="A38" s="72"/>
      <c r="B38" s="4" t="s">
        <v>9</v>
      </c>
      <c r="C38" s="27">
        <v>871900</v>
      </c>
    </row>
    <row r="39" spans="1:4" x14ac:dyDescent="0.3">
      <c r="A39" s="72"/>
      <c r="B39" s="4" t="s">
        <v>10</v>
      </c>
      <c r="C39" s="27">
        <v>2300000</v>
      </c>
    </row>
    <row r="40" spans="1:4" x14ac:dyDescent="0.3">
      <c r="A40" s="73"/>
      <c r="B40" s="4" t="s">
        <v>11</v>
      </c>
      <c r="C40" s="27">
        <f>20*40*251</f>
        <v>200800</v>
      </c>
    </row>
    <row r="41" spans="1:4" x14ac:dyDescent="0.3">
      <c r="A41" s="71" t="s">
        <v>28</v>
      </c>
      <c r="B41" s="22" t="s">
        <v>29</v>
      </c>
      <c r="C41" s="28">
        <f>SUM(C42:C46)</f>
        <v>900852</v>
      </c>
      <c r="D41" s="11"/>
    </row>
    <row r="42" spans="1:4" x14ac:dyDescent="0.3">
      <c r="A42" s="72"/>
      <c r="B42" s="23" t="s">
        <v>7</v>
      </c>
      <c r="C42" s="27">
        <v>0</v>
      </c>
      <c r="D42" s="11"/>
    </row>
    <row r="43" spans="1:4" x14ac:dyDescent="0.3">
      <c r="A43" s="72"/>
      <c r="B43" s="23" t="s">
        <v>8</v>
      </c>
      <c r="C43" s="27">
        <v>147000</v>
      </c>
      <c r="D43" s="11"/>
    </row>
    <row r="44" spans="1:4" x14ac:dyDescent="0.3">
      <c r="A44" s="72"/>
      <c r="B44" s="23" t="s">
        <v>9</v>
      </c>
      <c r="C44" s="27">
        <v>448000</v>
      </c>
      <c r="D44" s="11"/>
    </row>
    <row r="45" spans="1:4" x14ac:dyDescent="0.3">
      <c r="A45" s="72"/>
      <c r="B45" s="23" t="s">
        <v>10</v>
      </c>
      <c r="C45" s="27">
        <v>305852</v>
      </c>
      <c r="D45" s="11"/>
    </row>
    <row r="46" spans="1:4" x14ac:dyDescent="0.3">
      <c r="A46" s="73"/>
      <c r="B46" s="24" t="s">
        <v>11</v>
      </c>
      <c r="C46" s="29">
        <v>0</v>
      </c>
      <c r="D46" s="11"/>
    </row>
    <row r="47" spans="1:4" x14ac:dyDescent="0.3">
      <c r="A47" s="71" t="s">
        <v>30</v>
      </c>
      <c r="B47" s="22" t="s">
        <v>31</v>
      </c>
      <c r="C47" s="28">
        <f>SUM(C48:C52)</f>
        <v>3232380</v>
      </c>
    </row>
    <row r="48" spans="1:4" x14ac:dyDescent="0.3">
      <c r="A48" s="72"/>
      <c r="B48" s="4" t="s">
        <v>7</v>
      </c>
      <c r="C48" s="27">
        <f>830000+290000+380000+1522150</f>
        <v>3022150</v>
      </c>
    </row>
    <row r="49" spans="1:3" x14ac:dyDescent="0.3">
      <c r="A49" s="72"/>
      <c r="B49" s="4" t="s">
        <v>8</v>
      </c>
      <c r="C49" s="27">
        <v>0</v>
      </c>
    </row>
    <row r="50" spans="1:3" x14ac:dyDescent="0.3">
      <c r="A50" s="72"/>
      <c r="B50" s="4" t="s">
        <v>9</v>
      </c>
      <c r="C50" s="27">
        <v>90230</v>
      </c>
    </row>
    <row r="51" spans="1:3" x14ac:dyDescent="0.3">
      <c r="A51" s="72"/>
      <c r="B51" s="4" t="s">
        <v>10</v>
      </c>
      <c r="C51" s="27">
        <v>0</v>
      </c>
    </row>
    <row r="52" spans="1:3" x14ac:dyDescent="0.3">
      <c r="A52" s="73"/>
      <c r="B52" s="4" t="s">
        <v>11</v>
      </c>
      <c r="C52" s="29">
        <v>120000</v>
      </c>
    </row>
    <row r="53" spans="1:3" ht="15.75" customHeight="1" x14ac:dyDescent="0.3">
      <c r="A53" s="71" t="s">
        <v>32</v>
      </c>
      <c r="B53" s="22" t="s">
        <v>33</v>
      </c>
      <c r="C53" s="26">
        <f>SUM(C54:C58)</f>
        <v>500000</v>
      </c>
    </row>
    <row r="54" spans="1:3" ht="15.75" customHeight="1" x14ac:dyDescent="0.3">
      <c r="A54" s="72"/>
      <c r="B54" s="23" t="s">
        <v>7</v>
      </c>
      <c r="C54" s="27">
        <v>500000</v>
      </c>
    </row>
    <row r="55" spans="1:3" ht="15.75" customHeight="1" x14ac:dyDescent="0.3">
      <c r="A55" s="72"/>
      <c r="B55" s="23" t="s">
        <v>8</v>
      </c>
      <c r="C55" s="27">
        <v>0</v>
      </c>
    </row>
    <row r="56" spans="1:3" ht="15.75" customHeight="1" x14ac:dyDescent="0.3">
      <c r="A56" s="72"/>
      <c r="B56" s="23" t="s">
        <v>9</v>
      </c>
      <c r="C56" s="27">
        <v>0</v>
      </c>
    </row>
    <row r="57" spans="1:3" ht="15.75" customHeight="1" x14ac:dyDescent="0.3">
      <c r="A57" s="72"/>
      <c r="B57" s="23" t="s">
        <v>10</v>
      </c>
      <c r="C57" s="27">
        <v>0</v>
      </c>
    </row>
    <row r="58" spans="1:3" ht="15.75" customHeight="1" x14ac:dyDescent="0.3">
      <c r="A58" s="73"/>
      <c r="B58" s="24" t="s">
        <v>11</v>
      </c>
      <c r="C58" s="27">
        <v>0</v>
      </c>
    </row>
    <row r="59" spans="1:3" ht="15.75" customHeight="1" x14ac:dyDescent="0.3">
      <c r="A59" s="71" t="s">
        <v>34</v>
      </c>
      <c r="B59" s="22" t="s">
        <v>35</v>
      </c>
      <c r="C59" s="28">
        <f>SUM(C60:C64)</f>
        <v>322000</v>
      </c>
    </row>
    <row r="60" spans="1:3" ht="15.75" customHeight="1" x14ac:dyDescent="0.3">
      <c r="A60" s="72"/>
      <c r="B60" s="23" t="s">
        <v>7</v>
      </c>
      <c r="C60" s="27">
        <f>42000+40*7000</f>
        <v>322000</v>
      </c>
    </row>
    <row r="61" spans="1:3" ht="15.75" customHeight="1" x14ac:dyDescent="0.3">
      <c r="A61" s="72"/>
      <c r="B61" s="23" t="s">
        <v>8</v>
      </c>
      <c r="C61" s="27">
        <v>0</v>
      </c>
    </row>
    <row r="62" spans="1:3" ht="15.75" customHeight="1" x14ac:dyDescent="0.3">
      <c r="A62" s="72"/>
      <c r="B62" s="23" t="s">
        <v>9</v>
      </c>
      <c r="C62" s="27">
        <v>0</v>
      </c>
    </row>
    <row r="63" spans="1:3" ht="15.75" customHeight="1" x14ac:dyDescent="0.3">
      <c r="A63" s="72"/>
      <c r="B63" s="23" t="s">
        <v>10</v>
      </c>
      <c r="C63" s="27">
        <v>0</v>
      </c>
    </row>
    <row r="64" spans="1:3" ht="15.75" customHeight="1" x14ac:dyDescent="0.3">
      <c r="A64" s="73"/>
      <c r="B64" s="24" t="s">
        <v>11</v>
      </c>
      <c r="C64" s="27">
        <v>0</v>
      </c>
    </row>
    <row r="65" spans="1:5" s="33" customFormat="1" ht="24" customHeight="1" x14ac:dyDescent="0.3">
      <c r="A65" s="30" t="s">
        <v>36</v>
      </c>
      <c r="B65" s="31" t="s">
        <v>37</v>
      </c>
      <c r="C65" s="32">
        <f>C5+C11+C17+C23+C29+C35+C41+C47+C53+C59</f>
        <v>232931018</v>
      </c>
    </row>
    <row r="66" spans="1:5" x14ac:dyDescent="0.3">
      <c r="A66" s="71" t="s">
        <v>38</v>
      </c>
      <c r="B66" s="23" t="s">
        <v>39</v>
      </c>
      <c r="C66" s="34"/>
    </row>
    <row r="67" spans="1:5" x14ac:dyDescent="0.3">
      <c r="A67" s="72"/>
      <c r="B67" s="4" t="s">
        <v>7</v>
      </c>
      <c r="C67" s="27">
        <f>(C6+C12+C18+C24+C36+C48+C54)*0.13+1734000+2000000</f>
        <v>19502252.5</v>
      </c>
    </row>
    <row r="68" spans="1:5" x14ac:dyDescent="0.3">
      <c r="A68" s="72"/>
      <c r="B68" s="4" t="s">
        <v>8</v>
      </c>
      <c r="C68" s="27">
        <v>3244818</v>
      </c>
    </row>
    <row r="69" spans="1:5" x14ac:dyDescent="0.3">
      <c r="A69" s="72"/>
      <c r="B69" s="4" t="s">
        <v>9</v>
      </c>
      <c r="C69" s="27">
        <v>4440205</v>
      </c>
    </row>
    <row r="70" spans="1:5" x14ac:dyDescent="0.3">
      <c r="A70" s="72"/>
      <c r="B70" s="4" t="s">
        <v>10</v>
      </c>
      <c r="C70" s="27">
        <v>4616629</v>
      </c>
    </row>
    <row r="71" spans="1:5" x14ac:dyDescent="0.3">
      <c r="A71" s="73"/>
      <c r="B71" s="35" t="s">
        <v>11</v>
      </c>
      <c r="C71" s="29">
        <f>1400000+150000</f>
        <v>1550000</v>
      </c>
      <c r="E71" s="11"/>
    </row>
    <row r="72" spans="1:5" s="37" customFormat="1" ht="26.25" customHeight="1" x14ac:dyDescent="0.3">
      <c r="A72" s="30" t="s">
        <v>40</v>
      </c>
      <c r="B72" s="31" t="s">
        <v>41</v>
      </c>
      <c r="C72" s="36">
        <f>SUM(C67:C71)</f>
        <v>33353904.5</v>
      </c>
    </row>
    <row r="73" spans="1:5" x14ac:dyDescent="0.3">
      <c r="A73" s="71" t="s">
        <v>42</v>
      </c>
      <c r="B73" s="38" t="s">
        <v>43</v>
      </c>
      <c r="C73" s="28">
        <f>SUM(C74:C78)</f>
        <v>207200</v>
      </c>
    </row>
    <row r="74" spans="1:5" x14ac:dyDescent="0.3">
      <c r="A74" s="72"/>
      <c r="B74" s="39" t="s">
        <v>44</v>
      </c>
      <c r="C74" s="27">
        <f>96000+76200</f>
        <v>172200</v>
      </c>
    </row>
    <row r="75" spans="1:5" x14ac:dyDescent="0.3">
      <c r="A75" s="72"/>
      <c r="B75" s="39" t="s">
        <v>8</v>
      </c>
      <c r="C75" s="27">
        <v>0</v>
      </c>
    </row>
    <row r="76" spans="1:5" x14ac:dyDescent="0.3">
      <c r="A76" s="72"/>
      <c r="B76" s="39" t="s">
        <v>9</v>
      </c>
      <c r="C76" s="27">
        <v>30000</v>
      </c>
      <c r="E76" s="11"/>
    </row>
    <row r="77" spans="1:5" x14ac:dyDescent="0.3">
      <c r="A77" s="72"/>
      <c r="B77" s="40" t="s">
        <v>10</v>
      </c>
      <c r="C77" s="27">
        <v>0</v>
      </c>
      <c r="E77" s="11"/>
    </row>
    <row r="78" spans="1:5" x14ac:dyDescent="0.3">
      <c r="A78" s="73"/>
      <c r="B78" s="41" t="s">
        <v>11</v>
      </c>
      <c r="C78" s="29">
        <v>5000</v>
      </c>
    </row>
    <row r="79" spans="1:5" x14ac:dyDescent="0.3">
      <c r="A79" s="71" t="s">
        <v>45</v>
      </c>
      <c r="B79" s="42" t="s">
        <v>46</v>
      </c>
      <c r="C79" s="28">
        <f>SUM(C80:C85)</f>
        <v>1218708</v>
      </c>
    </row>
    <row r="80" spans="1:5" x14ac:dyDescent="0.3">
      <c r="A80" s="72"/>
      <c r="B80" s="39" t="s">
        <v>47</v>
      </c>
      <c r="C80" s="27"/>
    </row>
    <row r="81" spans="1:3" x14ac:dyDescent="0.3">
      <c r="A81" s="72"/>
      <c r="B81" s="39" t="s">
        <v>7</v>
      </c>
      <c r="C81" s="27">
        <f>12*25000+17*8000+16000</f>
        <v>452000</v>
      </c>
    </row>
    <row r="82" spans="1:3" x14ac:dyDescent="0.3">
      <c r="A82" s="72"/>
      <c r="B82" s="40" t="s">
        <v>8</v>
      </c>
      <c r="C82" s="27">
        <v>244852</v>
      </c>
    </row>
    <row r="83" spans="1:3" x14ac:dyDescent="0.3">
      <c r="A83" s="72"/>
      <c r="B83" s="40" t="s">
        <v>9</v>
      </c>
      <c r="C83" s="27">
        <v>0</v>
      </c>
    </row>
    <row r="84" spans="1:3" x14ac:dyDescent="0.3">
      <c r="A84" s="72"/>
      <c r="B84" s="40" t="s">
        <v>10</v>
      </c>
      <c r="C84" s="27">
        <v>513856</v>
      </c>
    </row>
    <row r="85" spans="1:3" x14ac:dyDescent="0.3">
      <c r="A85" s="73"/>
      <c r="B85" s="41" t="s">
        <v>11</v>
      </c>
      <c r="C85" s="29">
        <v>8000</v>
      </c>
    </row>
    <row r="86" spans="1:3" x14ac:dyDescent="0.3">
      <c r="A86" s="71" t="s">
        <v>48</v>
      </c>
      <c r="B86" s="38" t="s">
        <v>49</v>
      </c>
      <c r="C86" s="28">
        <f>SUM(C87:C92)</f>
        <v>6386500</v>
      </c>
    </row>
    <row r="87" spans="1:3" ht="40.200000000000003" x14ac:dyDescent="0.3">
      <c r="A87" s="72"/>
      <c r="B87" s="43" t="s">
        <v>50</v>
      </c>
      <c r="C87" s="27"/>
    </row>
    <row r="88" spans="1:3" x14ac:dyDescent="0.3">
      <c r="A88" s="72"/>
      <c r="B88" s="43" t="s">
        <v>7</v>
      </c>
      <c r="C88" s="27">
        <f>500000+5*24900+2500000+600000</f>
        <v>3724500</v>
      </c>
    </row>
    <row r="89" spans="1:3" x14ac:dyDescent="0.3">
      <c r="A89" s="72"/>
      <c r="B89" s="43" t="s">
        <v>8</v>
      </c>
      <c r="C89" s="27">
        <v>360000</v>
      </c>
    </row>
    <row r="90" spans="1:3" x14ac:dyDescent="0.3">
      <c r="A90" s="72"/>
      <c r="B90" s="43" t="s">
        <v>9</v>
      </c>
      <c r="C90" s="27">
        <v>790000</v>
      </c>
    </row>
    <row r="91" spans="1:3" x14ac:dyDescent="0.3">
      <c r="A91" s="72"/>
      <c r="B91" s="43" t="s">
        <v>10</v>
      </c>
      <c r="C91" s="27">
        <v>870000</v>
      </c>
    </row>
    <row r="92" spans="1:3" x14ac:dyDescent="0.3">
      <c r="A92" s="73"/>
      <c r="B92" s="43" t="s">
        <v>11</v>
      </c>
      <c r="C92" s="27">
        <f>42000+600000</f>
        <v>642000</v>
      </c>
    </row>
    <row r="93" spans="1:3" s="37" customFormat="1" ht="23.25" customHeight="1" x14ac:dyDescent="0.3">
      <c r="A93" s="44"/>
      <c r="B93" s="45" t="s">
        <v>51</v>
      </c>
      <c r="C93" s="32">
        <f>+C73+C79+C86</f>
        <v>7812408</v>
      </c>
    </row>
    <row r="94" spans="1:3" x14ac:dyDescent="0.3">
      <c r="A94" s="71" t="s">
        <v>52</v>
      </c>
      <c r="B94" s="46" t="s">
        <v>53</v>
      </c>
      <c r="C94" s="28">
        <f>SUM(C95:C99)</f>
        <v>1200000</v>
      </c>
    </row>
    <row r="95" spans="1:3" x14ac:dyDescent="0.3">
      <c r="A95" s="72"/>
      <c r="B95" s="39" t="s">
        <v>7</v>
      </c>
      <c r="C95" s="27">
        <v>600000</v>
      </c>
    </row>
    <row r="96" spans="1:3" x14ac:dyDescent="0.3">
      <c r="A96" s="72"/>
      <c r="B96" s="39" t="s">
        <v>54</v>
      </c>
      <c r="C96" s="27">
        <v>100000</v>
      </c>
    </row>
    <row r="97" spans="1:5" x14ac:dyDescent="0.3">
      <c r="A97" s="72"/>
      <c r="B97" s="39" t="s">
        <v>9</v>
      </c>
      <c r="C97" s="27">
        <v>400000</v>
      </c>
    </row>
    <row r="98" spans="1:5" x14ac:dyDescent="0.3">
      <c r="A98" s="72"/>
      <c r="B98" s="39" t="s">
        <v>10</v>
      </c>
      <c r="C98" s="27">
        <v>100000</v>
      </c>
    </row>
    <row r="99" spans="1:5" x14ac:dyDescent="0.3">
      <c r="A99" s="73"/>
      <c r="B99" s="47" t="s">
        <v>55</v>
      </c>
      <c r="C99" s="29">
        <v>0</v>
      </c>
    </row>
    <row r="100" spans="1:5" s="33" customFormat="1" ht="21.75" customHeight="1" x14ac:dyDescent="0.3">
      <c r="A100" s="48"/>
      <c r="B100" s="49" t="s">
        <v>56</v>
      </c>
      <c r="C100" s="50">
        <f>C94</f>
        <v>1200000</v>
      </c>
    </row>
    <row r="101" spans="1:5" x14ac:dyDescent="0.3">
      <c r="A101" s="71" t="s">
        <v>57</v>
      </c>
      <c r="B101" s="38" t="s">
        <v>58</v>
      </c>
      <c r="C101" s="28">
        <f>SUM(C102:C106)</f>
        <v>483000</v>
      </c>
    </row>
    <row r="102" spans="1:5" x14ac:dyDescent="0.3">
      <c r="A102" s="72"/>
      <c r="B102" s="23" t="s">
        <v>7</v>
      </c>
      <c r="C102" s="13">
        <v>350000</v>
      </c>
    </row>
    <row r="103" spans="1:5" x14ac:dyDescent="0.3">
      <c r="A103" s="72"/>
      <c r="B103" s="23" t="s">
        <v>8</v>
      </c>
      <c r="C103" s="13">
        <v>27000</v>
      </c>
    </row>
    <row r="104" spans="1:5" x14ac:dyDescent="0.3">
      <c r="A104" s="72"/>
      <c r="B104" s="23" t="s">
        <v>9</v>
      </c>
      <c r="C104" s="13">
        <v>52000</v>
      </c>
    </row>
    <row r="105" spans="1:5" x14ac:dyDescent="0.3">
      <c r="A105" s="72"/>
      <c r="B105" s="23" t="s">
        <v>10</v>
      </c>
      <c r="C105" s="13">
        <v>54000</v>
      </c>
    </row>
    <row r="106" spans="1:5" x14ac:dyDescent="0.3">
      <c r="A106" s="73"/>
      <c r="B106" s="24" t="s">
        <v>11</v>
      </c>
      <c r="C106" s="29">
        <v>0</v>
      </c>
    </row>
    <row r="107" spans="1:5" x14ac:dyDescent="0.3">
      <c r="A107" s="14" t="s">
        <v>59</v>
      </c>
      <c r="B107" s="51" t="s">
        <v>60</v>
      </c>
      <c r="C107" s="52">
        <v>5000</v>
      </c>
    </row>
    <row r="108" spans="1:5" ht="24.75" customHeight="1" x14ac:dyDescent="0.3">
      <c r="A108" s="14"/>
      <c r="B108" s="49" t="s">
        <v>61</v>
      </c>
      <c r="C108" s="50">
        <f>C101+C107</f>
        <v>488000</v>
      </c>
    </row>
    <row r="109" spans="1:5" ht="30" customHeight="1" thickBot="1" x14ac:dyDescent="0.35">
      <c r="A109" s="53"/>
      <c r="B109" s="54" t="s">
        <v>62</v>
      </c>
      <c r="C109" s="55">
        <f>C65+C72+C93+C100+C108</f>
        <v>275785330.5</v>
      </c>
      <c r="E109" s="11"/>
    </row>
    <row r="110" spans="1:5" x14ac:dyDescent="0.3">
      <c r="A110" s="56"/>
      <c r="B110" s="3"/>
      <c r="C110" s="4"/>
    </row>
    <row r="111" spans="1:5" x14ac:dyDescent="0.3">
      <c r="A111" s="74" t="s">
        <v>63</v>
      </c>
      <c r="B111" s="74"/>
      <c r="C111" s="74"/>
      <c r="D111" s="2"/>
    </row>
    <row r="112" spans="1:5" ht="15" thickBot="1" x14ac:dyDescent="0.35">
      <c r="A112" s="57"/>
      <c r="B112" s="58"/>
      <c r="C112" s="58"/>
      <c r="D112" s="2"/>
    </row>
    <row r="113" spans="1:4" x14ac:dyDescent="0.3">
      <c r="A113" s="6" t="s">
        <v>2</v>
      </c>
      <c r="B113" s="59" t="s">
        <v>64</v>
      </c>
      <c r="C113" s="8" t="s">
        <v>4</v>
      </c>
    </row>
    <row r="114" spans="1:4" ht="27" customHeight="1" x14ac:dyDescent="0.3">
      <c r="A114" s="60" t="s">
        <v>65</v>
      </c>
      <c r="B114" s="61" t="s">
        <v>66</v>
      </c>
      <c r="C114" s="62">
        <f>C109</f>
        <v>275785330.5</v>
      </c>
    </row>
    <row r="115" spans="1:4" s="66" customFormat="1" ht="27" customHeight="1" thickBot="1" x14ac:dyDescent="0.35">
      <c r="A115" s="63"/>
      <c r="B115" s="64" t="s">
        <v>67</v>
      </c>
      <c r="C115" s="65">
        <f>+C114</f>
        <v>275785330.5</v>
      </c>
    </row>
    <row r="117" spans="1:4" x14ac:dyDescent="0.3">
      <c r="A117" s="67" t="s">
        <v>68</v>
      </c>
    </row>
    <row r="118" spans="1:4" x14ac:dyDescent="0.3">
      <c r="A118" s="67" t="s">
        <v>69</v>
      </c>
      <c r="C118" s="67" t="s">
        <v>70</v>
      </c>
      <c r="D118" s="67" t="s">
        <v>71</v>
      </c>
    </row>
    <row r="119" spans="1:4" x14ac:dyDescent="0.3">
      <c r="A119" s="11">
        <v>27309584</v>
      </c>
      <c r="B119" s="67" t="s">
        <v>72</v>
      </c>
      <c r="C119" s="11">
        <f>C6+C12+C18+C24+C30+C36+C42+C48+C54+C67+C74+C81+C88+C95+C102+C107+C60</f>
        <v>151462202.5</v>
      </c>
      <c r="D119" s="68">
        <f>C119+A120+A121+A122+A123</f>
        <v>187303538.5</v>
      </c>
    </row>
    <row r="120" spans="1:4" x14ac:dyDescent="0.3">
      <c r="A120" s="11">
        <v>9787595</v>
      </c>
      <c r="B120" s="67" t="s">
        <v>73</v>
      </c>
      <c r="C120" s="11">
        <f>C7+C13+C19+C31+C37+C43+C55+C68+C82+C96+C103+C89</f>
        <v>28117595</v>
      </c>
      <c r="D120" s="11">
        <f>C120-A120</f>
        <v>18330000</v>
      </c>
    </row>
    <row r="121" spans="1:4" x14ac:dyDescent="0.3">
      <c r="A121" s="11">
        <v>7933733</v>
      </c>
      <c r="B121" s="67" t="s">
        <v>74</v>
      </c>
      <c r="C121" s="11">
        <f>C9+C15+C21+C27+C33+C39+C45+C51+C57+C70+C77+C84+C91+C98+C105</f>
        <v>42704733</v>
      </c>
      <c r="D121" s="11">
        <f t="shared" ref="D121:D122" si="0">C121-A121</f>
        <v>34771000</v>
      </c>
    </row>
    <row r="122" spans="1:4" x14ac:dyDescent="0.3">
      <c r="A122" s="11">
        <v>14771096</v>
      </c>
      <c r="B122" s="67" t="s">
        <v>75</v>
      </c>
      <c r="C122" s="11">
        <f>C8+C14+C20+C26+C32+C38+C44+C50+C56+C69+C76+C83+C90+C97+C104</f>
        <v>39500000</v>
      </c>
      <c r="D122" s="11">
        <f t="shared" si="0"/>
        <v>24728904</v>
      </c>
    </row>
    <row r="123" spans="1:4" x14ac:dyDescent="0.3">
      <c r="A123" s="11">
        <v>3348912</v>
      </c>
      <c r="B123" s="67" t="s">
        <v>76</v>
      </c>
      <c r="C123" s="11">
        <f>C10+C16+C22+C28+C34+C40+C46+C52+C58+C71+C78+C85+C92+C99+C106+C64</f>
        <v>14000800</v>
      </c>
      <c r="D123" s="11">
        <f>C123-A123</f>
        <v>10651888</v>
      </c>
    </row>
    <row r="124" spans="1:4" x14ac:dyDescent="0.3">
      <c r="A124" s="69">
        <f>SUM(A119:A123)</f>
        <v>63150920</v>
      </c>
      <c r="B124" s="70" t="s">
        <v>77</v>
      </c>
      <c r="C124" s="69">
        <f>SUM(C119:C123)</f>
        <v>275785330.5</v>
      </c>
      <c r="D124" s="69">
        <f>SUM(D119:D123)</f>
        <v>275785330.5</v>
      </c>
    </row>
  </sheetData>
  <mergeCells count="18">
    <mergeCell ref="A111:C111"/>
    <mergeCell ref="A35:A40"/>
    <mergeCell ref="A41:A46"/>
    <mergeCell ref="A47:A52"/>
    <mergeCell ref="A53:A58"/>
    <mergeCell ref="A59:A64"/>
    <mergeCell ref="A66:A71"/>
    <mergeCell ref="A73:A78"/>
    <mergeCell ref="A79:A85"/>
    <mergeCell ref="A86:A92"/>
    <mergeCell ref="A94:A99"/>
    <mergeCell ref="A101:A106"/>
    <mergeCell ref="A29:A34"/>
    <mergeCell ref="A2:C2"/>
    <mergeCell ref="A5:A10"/>
    <mergeCell ref="A11:A16"/>
    <mergeCell ref="A17:A22"/>
    <mergeCell ref="A23:A28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Tihany</dc:creator>
  <cp:lastModifiedBy>User</cp:lastModifiedBy>
  <dcterms:created xsi:type="dcterms:W3CDTF">2024-02-05T06:19:13Z</dcterms:created>
  <dcterms:modified xsi:type="dcterms:W3CDTF">2024-02-12T14:23:19Z</dcterms:modified>
</cp:coreProperties>
</file>