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103" r:id="rId34"/>
    <sheet name="31.sz. melléklet" sheetId="97" r:id="rId35"/>
  </sheets>
  <definedNames>
    <definedName name="_xlnm.Print_Titles" localSheetId="27">'  24.sz. melléklet'!$1:$1</definedName>
    <definedName name="_xlnm.Print_Area" localSheetId="27">'  24.sz. melléklet'!$A$1:$F$40</definedName>
    <definedName name="_xlnm.Print_Area" localSheetId="16">'13.sz. melléklet'!$A$1:$F$45</definedName>
    <definedName name="_xlnm.Print_Area" localSheetId="23">'20.sz. melléklet'!$A$1:$J$130</definedName>
    <definedName name="_xlnm.Print_Area" localSheetId="24">'21.sz. melléklet'!$A$1:$H$146</definedName>
    <definedName name="_xlnm.Print_Area" localSheetId="32">'29.sz. melléklet'!$A$1:$F$46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" i="103" l="1"/>
  <c r="D22" i="93" l="1"/>
  <c r="E22" i="93"/>
  <c r="C22" i="93"/>
  <c r="E30" i="102" l="1"/>
  <c r="C30" i="102"/>
  <c r="E15" i="102"/>
  <c r="C15" i="102"/>
  <c r="C34" i="63" l="1"/>
  <c r="F9" i="63"/>
  <c r="C39" i="80" l="1"/>
  <c r="C53" i="80" s="1"/>
  <c r="C28" i="80"/>
  <c r="C24" i="80"/>
  <c r="C19" i="80"/>
  <c r="C11" i="80"/>
  <c r="C48" i="50"/>
  <c r="C51" i="50" s="1"/>
  <c r="C37" i="50"/>
  <c r="C24" i="50"/>
  <c r="C20" i="50"/>
  <c r="C27" i="50" s="1"/>
  <c r="C31" i="80" l="1"/>
  <c r="C54" i="80" s="1"/>
  <c r="C118" i="74"/>
  <c r="C144" i="74"/>
  <c r="C134" i="74"/>
  <c r="C121" i="74"/>
  <c r="D144" i="74"/>
  <c r="D134" i="74"/>
  <c r="D121" i="74"/>
  <c r="H111" i="74"/>
  <c r="G82" i="74"/>
  <c r="G85" i="74"/>
  <c r="G98" i="74"/>
  <c r="G103" i="74"/>
  <c r="G108" i="74"/>
  <c r="D103" i="74"/>
  <c r="E103" i="74"/>
  <c r="F103" i="74"/>
  <c r="H103" i="74"/>
  <c r="C103" i="74"/>
  <c r="I119" i="75"/>
  <c r="I125" i="75" s="1"/>
  <c r="I129" i="75" s="1"/>
  <c r="I124" i="75"/>
  <c r="F119" i="75"/>
  <c r="F124" i="75"/>
  <c r="H70" i="75"/>
  <c r="G70" i="75"/>
  <c r="F70" i="75"/>
  <c r="E70" i="75"/>
  <c r="D70" i="75"/>
  <c r="C70" i="75"/>
  <c r="H65" i="75"/>
  <c r="G65" i="75"/>
  <c r="F65" i="75"/>
  <c r="E65" i="75"/>
  <c r="D65" i="75"/>
  <c r="C65" i="75"/>
  <c r="I44" i="75"/>
  <c r="I39" i="75"/>
  <c r="H44" i="75"/>
  <c r="G44" i="75"/>
  <c r="F44" i="75"/>
  <c r="E44" i="75"/>
  <c r="D44" i="75"/>
  <c r="H39" i="75"/>
  <c r="G39" i="75"/>
  <c r="F39" i="75"/>
  <c r="E39" i="75"/>
  <c r="D39" i="75"/>
  <c r="C124" i="75"/>
  <c r="C119" i="75"/>
  <c r="C44" i="75"/>
  <c r="J19" i="31"/>
  <c r="G18" i="31"/>
  <c r="G19" i="31"/>
  <c r="G15" i="31"/>
  <c r="J15" i="31" s="1"/>
  <c r="G8" i="31"/>
  <c r="J28" i="30"/>
  <c r="C140" i="74" l="1"/>
  <c r="G104" i="74"/>
  <c r="G109" i="74" s="1"/>
  <c r="D140" i="74"/>
  <c r="D145" i="74" s="1"/>
  <c r="C145" i="74"/>
  <c r="E45" i="75"/>
  <c r="E49" i="75" s="1"/>
  <c r="C71" i="75"/>
  <c r="C75" i="75" s="1"/>
  <c r="G71" i="75"/>
  <c r="G75" i="75" s="1"/>
  <c r="H71" i="75"/>
  <c r="H75" i="75" s="1"/>
  <c r="F125" i="75"/>
  <c r="F129" i="75" s="1"/>
  <c r="D71" i="75"/>
  <c r="D75" i="75" s="1"/>
  <c r="C125" i="75"/>
  <c r="F45" i="75"/>
  <c r="F49" i="75" s="1"/>
  <c r="I45" i="75"/>
  <c r="I49" i="75" s="1"/>
  <c r="G45" i="75"/>
  <c r="G49" i="75" s="1"/>
  <c r="E71" i="75"/>
  <c r="E75" i="75" s="1"/>
  <c r="D45" i="75"/>
  <c r="D49" i="75" s="1"/>
  <c r="H45" i="75"/>
  <c r="H49" i="75" s="1"/>
  <c r="F71" i="75"/>
  <c r="F75" i="75" s="1"/>
  <c r="J29" i="30"/>
  <c r="C27" i="30"/>
  <c r="J17" i="30"/>
  <c r="J18" i="30"/>
  <c r="G18" i="30"/>
  <c r="G17" i="30"/>
  <c r="D19" i="30"/>
  <c r="E19" i="30"/>
  <c r="F19" i="30"/>
  <c r="H19" i="30"/>
  <c r="I19" i="30"/>
  <c r="C19" i="30"/>
  <c r="F11" i="21"/>
  <c r="F12" i="21"/>
  <c r="F13" i="21"/>
  <c r="F10" i="21"/>
  <c r="D19" i="21"/>
  <c r="E19" i="21"/>
  <c r="C19" i="21"/>
  <c r="F12" i="86"/>
  <c r="F10" i="86"/>
  <c r="C36" i="68"/>
  <c r="F36" i="68" s="1"/>
  <c r="D36" i="68"/>
  <c r="E36" i="68"/>
  <c r="C37" i="68"/>
  <c r="F37" i="68" s="1"/>
  <c r="D37" i="68"/>
  <c r="E37" i="68"/>
  <c r="C38" i="68"/>
  <c r="F38" i="68" s="1"/>
  <c r="D38" i="68"/>
  <c r="E38" i="68"/>
  <c r="C39" i="68"/>
  <c r="F39" i="68" s="1"/>
  <c r="D39" i="68"/>
  <c r="E39" i="68"/>
  <c r="C40" i="68"/>
  <c r="F40" i="68" s="1"/>
  <c r="D40" i="68"/>
  <c r="E40" i="68"/>
  <c r="C41" i="68"/>
  <c r="F41" i="68" s="1"/>
  <c r="D41" i="68"/>
  <c r="E41" i="68"/>
  <c r="F27" i="68"/>
  <c r="F26" i="68"/>
  <c r="E18" i="68"/>
  <c r="D18" i="68"/>
  <c r="C18" i="68"/>
  <c r="F17" i="68"/>
  <c r="F16" i="68"/>
  <c r="F15" i="68"/>
  <c r="F14" i="68"/>
  <c r="F13" i="68"/>
  <c r="F12" i="68"/>
  <c r="F18" i="68" s="1"/>
  <c r="C23" i="19" l="1"/>
  <c r="D17" i="88" l="1"/>
  <c r="E17" i="88"/>
  <c r="C17" i="88"/>
  <c r="F12" i="88"/>
  <c r="E13" i="88"/>
  <c r="D13" i="88"/>
  <c r="C13" i="88"/>
  <c r="F9" i="88"/>
  <c r="E10" i="88"/>
  <c r="D10" i="88"/>
  <c r="C10" i="88"/>
  <c r="F15" i="88"/>
  <c r="F13" i="88" l="1"/>
  <c r="F10" i="88"/>
  <c r="F16" i="88" l="1"/>
  <c r="E34" i="87"/>
  <c r="D34" i="87"/>
  <c r="C34" i="87"/>
  <c r="F18" i="87"/>
  <c r="D19" i="87"/>
  <c r="E19" i="87"/>
  <c r="C19" i="87"/>
  <c r="F44" i="98" l="1"/>
  <c r="F28" i="98"/>
  <c r="E8" i="98"/>
  <c r="E68" i="98" s="1"/>
  <c r="D17" i="98"/>
  <c r="E17" i="98"/>
  <c r="C17" i="98"/>
  <c r="D8" i="98" l="1"/>
  <c r="D68" i="98" s="1"/>
  <c r="C8" i="98"/>
  <c r="C68" i="98" s="1"/>
  <c r="D82" i="45" l="1"/>
  <c r="E82" i="45"/>
  <c r="C82" i="45"/>
  <c r="D58" i="45"/>
  <c r="E58" i="45"/>
  <c r="C58" i="45"/>
  <c r="C38" i="45" l="1"/>
  <c r="D38" i="45"/>
  <c r="E38" i="45"/>
  <c r="F9" i="45"/>
  <c r="E56" i="44" l="1"/>
  <c r="E31" i="44"/>
  <c r="E29" i="44"/>
  <c r="E27" i="44"/>
  <c r="E24" i="44"/>
  <c r="E21" i="44"/>
  <c r="D14" i="44"/>
  <c r="E14" i="44"/>
  <c r="C14" i="44"/>
  <c r="C51" i="81"/>
  <c r="C39" i="81"/>
  <c r="C28" i="81"/>
  <c r="C24" i="81"/>
  <c r="C19" i="81"/>
  <c r="C14" i="81"/>
  <c r="C11" i="81"/>
  <c r="C31" i="81" s="1"/>
  <c r="C48" i="4"/>
  <c r="C37" i="4"/>
  <c r="C24" i="4"/>
  <c r="C20" i="4"/>
  <c r="C15" i="4"/>
  <c r="C12" i="4"/>
  <c r="C52" i="81" l="1"/>
  <c r="C53" i="81" s="1"/>
  <c r="C27" i="4"/>
  <c r="C51" i="4"/>
  <c r="H108" i="74"/>
  <c r="F108" i="74"/>
  <c r="E108" i="74"/>
  <c r="D108" i="74"/>
  <c r="C108" i="74"/>
  <c r="G71" i="74"/>
  <c r="F71" i="74"/>
  <c r="E71" i="74"/>
  <c r="D71" i="74"/>
  <c r="C71" i="74"/>
  <c r="D35" i="74"/>
  <c r="E35" i="74"/>
  <c r="F35" i="74"/>
  <c r="G35" i="74"/>
  <c r="H35" i="74"/>
  <c r="C35" i="74"/>
  <c r="D45" i="74"/>
  <c r="E45" i="74"/>
  <c r="F45" i="74"/>
  <c r="G61" i="74"/>
  <c r="G52" i="74"/>
  <c r="F66" i="74"/>
  <c r="E64" i="74"/>
  <c r="F61" i="74"/>
  <c r="E61" i="74"/>
  <c r="D64" i="74"/>
  <c r="D61" i="74"/>
  <c r="C64" i="74"/>
  <c r="C61" i="74"/>
  <c r="C45" i="74"/>
  <c r="H85" i="74"/>
  <c r="E85" i="74"/>
  <c r="F85" i="74"/>
  <c r="D85" i="74"/>
  <c r="D98" i="74"/>
  <c r="C85" i="74"/>
  <c r="C98" i="74"/>
  <c r="H28" i="74"/>
  <c r="H25" i="74"/>
  <c r="H16" i="74"/>
  <c r="H12" i="74"/>
  <c r="H9" i="74"/>
  <c r="G25" i="74"/>
  <c r="G16" i="74"/>
  <c r="G12" i="74"/>
  <c r="G9" i="74"/>
  <c r="F28" i="74"/>
  <c r="F25" i="74"/>
  <c r="F16" i="74"/>
  <c r="F12" i="74"/>
  <c r="F9" i="74"/>
  <c r="E25" i="74"/>
  <c r="C30" i="74"/>
  <c r="D104" i="74" l="1"/>
  <c r="D109" i="74" s="1"/>
  <c r="D67" i="74"/>
  <c r="D72" i="74" s="1"/>
  <c r="C67" i="74"/>
  <c r="C72" i="74" s="1"/>
  <c r="G67" i="74"/>
  <c r="G72" i="74" s="1"/>
  <c r="F67" i="74"/>
  <c r="F72" i="74" s="1"/>
  <c r="E67" i="74"/>
  <c r="E72" i="74" s="1"/>
  <c r="C104" i="74"/>
  <c r="C109" i="74" s="1"/>
  <c r="H31" i="74"/>
  <c r="H36" i="74" s="1"/>
  <c r="G31" i="74"/>
  <c r="G36" i="74" s="1"/>
  <c r="F31" i="74"/>
  <c r="F36" i="74" s="1"/>
  <c r="C129" i="75" l="1"/>
  <c r="G23" i="75" l="1"/>
  <c r="F43" i="98" l="1"/>
  <c r="F42" i="98"/>
  <c r="F41" i="98"/>
  <c r="F40" i="98"/>
  <c r="F39" i="98"/>
  <c r="F45" i="98" l="1"/>
  <c r="F46" i="98"/>
  <c r="F55" i="98"/>
  <c r="F56" i="98"/>
  <c r="F57" i="98"/>
  <c r="F66" i="98"/>
  <c r="F67" i="98"/>
  <c r="F19" i="98"/>
  <c r="F20" i="98"/>
  <c r="F22" i="98"/>
  <c r="F23" i="98"/>
  <c r="F24" i="98"/>
  <c r="F25" i="98"/>
  <c r="F26" i="98"/>
  <c r="F27" i="98"/>
  <c r="F29" i="98"/>
  <c r="F31" i="98"/>
  <c r="F32" i="98"/>
  <c r="F33" i="98"/>
  <c r="F34" i="98"/>
  <c r="F35" i="98"/>
  <c r="F36" i="98"/>
  <c r="F37" i="98"/>
  <c r="F38" i="98"/>
  <c r="F14" i="98" l="1"/>
  <c r="D24" i="58" l="1"/>
  <c r="E24" i="58"/>
  <c r="C24" i="58"/>
  <c r="D13" i="58"/>
  <c r="E13" i="58"/>
  <c r="C13" i="58"/>
  <c r="F13" i="58" l="1"/>
  <c r="C13" i="96" l="1"/>
  <c r="F14" i="63" l="1"/>
  <c r="J33" i="30"/>
  <c r="D27" i="30"/>
  <c r="D34" i="30" s="1"/>
  <c r="E27" i="30"/>
  <c r="E34" i="30" s="1"/>
  <c r="F27" i="30"/>
  <c r="F34" i="30" s="1"/>
  <c r="H27" i="30"/>
  <c r="H34" i="30" s="1"/>
  <c r="I27" i="30"/>
  <c r="C34" i="30"/>
  <c r="J11" i="30"/>
  <c r="G11" i="30"/>
  <c r="G8" i="30"/>
  <c r="G9" i="30"/>
  <c r="G12" i="86"/>
  <c r="H12" i="86" s="1"/>
  <c r="G10" i="86"/>
  <c r="H10" i="86" s="1"/>
  <c r="I34" i="30" l="1"/>
  <c r="J34" i="30" s="1"/>
  <c r="J27" i="30"/>
  <c r="I15" i="86"/>
  <c r="D75" i="45" l="1"/>
  <c r="E75" i="45"/>
  <c r="C75" i="45"/>
  <c r="F61" i="44"/>
  <c r="D59" i="44"/>
  <c r="C59" i="44"/>
  <c r="F21" i="44"/>
  <c r="F20" i="44"/>
  <c r="C13" i="19" l="1"/>
  <c r="F12" i="45"/>
  <c r="E34" i="58" l="1"/>
  <c r="D36" i="58" l="1"/>
  <c r="E36" i="58"/>
  <c r="C36" i="58"/>
  <c r="C37" i="58" l="1"/>
  <c r="I27" i="93" s="1"/>
  <c r="I28" i="93" s="1"/>
  <c r="D37" i="58"/>
  <c r="J27" i="93" s="1"/>
  <c r="J28" i="93" s="1"/>
  <c r="F36" i="58"/>
  <c r="E37" i="58"/>
  <c r="K27" i="93" s="1"/>
  <c r="E16" i="102"/>
  <c r="L27" i="93" l="1"/>
  <c r="K28" i="93"/>
  <c r="L28" i="93" s="1"/>
  <c r="F11" i="86"/>
  <c r="G11" i="86" s="1"/>
  <c r="H11" i="86" s="1"/>
  <c r="F13" i="86"/>
  <c r="H13" i="86" s="1"/>
  <c r="J23" i="31" l="1"/>
  <c r="J22" i="31"/>
  <c r="I21" i="31"/>
  <c r="H21" i="31"/>
  <c r="F21" i="31"/>
  <c r="E21" i="31"/>
  <c r="D21" i="31"/>
  <c r="C21" i="31"/>
  <c r="J18" i="31"/>
  <c r="J9" i="30"/>
  <c r="J8" i="30"/>
  <c r="J16" i="30"/>
  <c r="J19" i="30" s="1"/>
  <c r="J10" i="30"/>
  <c r="J32" i="30"/>
  <c r="J31" i="30"/>
  <c r="J30" i="30"/>
  <c r="J14" i="30"/>
  <c r="J13" i="30"/>
  <c r="J12" i="30"/>
  <c r="J24" i="31" l="1"/>
  <c r="G10" i="30"/>
  <c r="H98" i="74" l="1"/>
  <c r="H104" i="74" s="1"/>
  <c r="H109" i="74" s="1"/>
  <c r="F98" i="74"/>
  <c r="F104" i="74" s="1"/>
  <c r="F109" i="74" s="1"/>
  <c r="E98" i="74"/>
  <c r="E104" i="74" s="1"/>
  <c r="E109" i="74" s="1"/>
  <c r="D25" i="74"/>
  <c r="C25" i="74"/>
  <c r="E16" i="74"/>
  <c r="D16" i="74"/>
  <c r="C16" i="74"/>
  <c r="E12" i="74"/>
  <c r="D12" i="74"/>
  <c r="C12" i="74"/>
  <c r="E9" i="74"/>
  <c r="D9" i="74"/>
  <c r="C9" i="74"/>
  <c r="G97" i="75"/>
  <c r="G92" i="75"/>
  <c r="F97" i="75"/>
  <c r="F92" i="75"/>
  <c r="I23" i="75"/>
  <c r="H23" i="75"/>
  <c r="G98" i="75" l="1"/>
  <c r="G102" i="75" s="1"/>
  <c r="F98" i="75"/>
  <c r="F102" i="75" s="1"/>
  <c r="C31" i="74"/>
  <c r="C36" i="74" s="1"/>
  <c r="D31" i="74"/>
  <c r="D36" i="74" s="1"/>
  <c r="E31" i="74"/>
  <c r="E36" i="74" s="1"/>
  <c r="F28" i="87"/>
  <c r="F29" i="87"/>
  <c r="F30" i="87"/>
  <c r="F31" i="87"/>
  <c r="F27" i="87"/>
  <c r="F26" i="87"/>
  <c r="F25" i="87"/>
  <c r="F32" i="87" l="1"/>
  <c r="C37" i="87" l="1"/>
  <c r="F12" i="87" l="1"/>
  <c r="F13" i="87"/>
  <c r="F14" i="87"/>
  <c r="F11" i="98" l="1"/>
  <c r="F19" i="21" l="1"/>
  <c r="D86" i="45" l="1"/>
  <c r="E86" i="45"/>
  <c r="C86" i="45"/>
  <c r="F59" i="45"/>
  <c r="D60" i="45"/>
  <c r="E60" i="45"/>
  <c r="C60" i="45"/>
  <c r="C68" i="45" s="1"/>
  <c r="D46" i="45"/>
  <c r="E46" i="45"/>
  <c r="C46" i="45"/>
  <c r="D40" i="45"/>
  <c r="E40" i="45"/>
  <c r="C40" i="45"/>
  <c r="D32" i="45"/>
  <c r="E32" i="45"/>
  <c r="C32" i="45"/>
  <c r="D29" i="45"/>
  <c r="E29" i="45"/>
  <c r="C29" i="45"/>
  <c r="D63" i="44"/>
  <c r="E63" i="44"/>
  <c r="C63" i="44"/>
  <c r="E59" i="44"/>
  <c r="D55" i="44"/>
  <c r="E55" i="44"/>
  <c r="C55" i="44"/>
  <c r="F12" i="44"/>
  <c r="D54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D53" i="102" s="1"/>
  <c r="E51" i="81"/>
  <c r="E52" i="102" s="1"/>
  <c r="D51" i="81"/>
  <c r="D52" i="102" s="1"/>
  <c r="C52" i="102"/>
  <c r="E39" i="81"/>
  <c r="D39" i="81"/>
  <c r="D39" i="102" s="1"/>
  <c r="E19" i="81"/>
  <c r="C65" i="44" l="1"/>
  <c r="C25" i="58"/>
  <c r="D65" i="44"/>
  <c r="D25" i="58"/>
  <c r="E65" i="44"/>
  <c r="E25" i="58"/>
  <c r="C19" i="102"/>
  <c r="C47" i="45"/>
  <c r="E19" i="102"/>
  <c r="E47" i="45"/>
  <c r="D47" i="45"/>
  <c r="E52" i="81"/>
  <c r="F36" i="63"/>
  <c r="D37" i="63"/>
  <c r="E37" i="63"/>
  <c r="C37" i="63"/>
  <c r="E34" i="63"/>
  <c r="F30" i="63"/>
  <c r="F9" i="65"/>
  <c r="E10" i="65"/>
  <c r="D10" i="65"/>
  <c r="C10" i="65"/>
  <c r="E20" i="50"/>
  <c r="F25" i="58" l="1"/>
  <c r="E28" i="68"/>
  <c r="D28" i="68"/>
  <c r="C28" i="68"/>
  <c r="C42" i="68" l="1"/>
  <c r="E42" i="68"/>
  <c r="D42" i="68"/>
  <c r="F28" i="68"/>
  <c r="F42" i="68" l="1"/>
  <c r="C12" i="96" l="1"/>
  <c r="C14" i="96" s="1"/>
  <c r="C9" i="96"/>
  <c r="B21" i="93" l="1"/>
  <c r="B15" i="93"/>
  <c r="B14" i="93"/>
  <c r="H74" i="74" l="1"/>
  <c r="E124" i="75"/>
  <c r="G124" i="75"/>
  <c r="H124" i="75"/>
  <c r="J124" i="75"/>
  <c r="E119" i="75"/>
  <c r="E125" i="75" s="1"/>
  <c r="E129" i="75" s="1"/>
  <c r="G119" i="75"/>
  <c r="H119" i="75"/>
  <c r="J119" i="75"/>
  <c r="D119" i="75"/>
  <c r="D124" i="75"/>
  <c r="I70" i="75"/>
  <c r="C97" i="75"/>
  <c r="D97" i="75"/>
  <c r="E97" i="75"/>
  <c r="I65" i="75"/>
  <c r="C92" i="75"/>
  <c r="D92" i="75"/>
  <c r="E92" i="75"/>
  <c r="J106" i="75"/>
  <c r="J80" i="75"/>
  <c r="J53" i="75"/>
  <c r="D19" i="75"/>
  <c r="E19" i="75"/>
  <c r="F19" i="75"/>
  <c r="G19" i="75"/>
  <c r="H19" i="75"/>
  <c r="I19" i="75"/>
  <c r="D14" i="75"/>
  <c r="E14" i="75"/>
  <c r="F14" i="75"/>
  <c r="G14" i="75"/>
  <c r="H14" i="75"/>
  <c r="I14" i="75"/>
  <c r="C39" i="75"/>
  <c r="C19" i="75"/>
  <c r="C14" i="75"/>
  <c r="D18" i="29"/>
  <c r="E18" i="29"/>
  <c r="F18" i="29"/>
  <c r="G18" i="29"/>
  <c r="H18" i="29"/>
  <c r="C18" i="29"/>
  <c r="G34" i="30" l="1"/>
  <c r="G20" i="75"/>
  <c r="G24" i="75" s="1"/>
  <c r="I20" i="75"/>
  <c r="I24" i="75" s="1"/>
  <c r="H20" i="75"/>
  <c r="H24" i="75" s="1"/>
  <c r="G125" i="75"/>
  <c r="G129" i="75" s="1"/>
  <c r="C45" i="75"/>
  <c r="C49" i="75" s="1"/>
  <c r="H125" i="75"/>
  <c r="H129" i="75" s="1"/>
  <c r="I71" i="75"/>
  <c r="I75" i="75" s="1"/>
  <c r="D125" i="75"/>
  <c r="D129" i="75" s="1"/>
  <c r="D98" i="75"/>
  <c r="D102" i="75" s="1"/>
  <c r="F20" i="75"/>
  <c r="F24" i="75" s="1"/>
  <c r="D20" i="75"/>
  <c r="D24" i="75" s="1"/>
  <c r="E20" i="75"/>
  <c r="E24" i="75" s="1"/>
  <c r="J125" i="75"/>
  <c r="J129" i="75" s="1"/>
  <c r="C98" i="75"/>
  <c r="C102" i="75" s="1"/>
  <c r="E98" i="75"/>
  <c r="E102" i="75" s="1"/>
  <c r="C20" i="75"/>
  <c r="C24" i="75" s="1"/>
  <c r="I12" i="86"/>
  <c r="I10" i="86"/>
  <c r="I16" i="86"/>
  <c r="E14" i="86"/>
  <c r="F14" i="86"/>
  <c r="G14" i="86"/>
  <c r="H14" i="86"/>
  <c r="I14" i="86" l="1"/>
  <c r="D14" i="86" l="1"/>
  <c r="F37" i="58" l="1"/>
  <c r="D34" i="58"/>
  <c r="C34" i="58"/>
  <c r="J16" i="93"/>
  <c r="I16" i="93"/>
  <c r="C19" i="97" l="1"/>
  <c r="D32" i="63"/>
  <c r="E32" i="63"/>
  <c r="C32" i="63"/>
  <c r="E48" i="50" l="1"/>
  <c r="E37" i="50"/>
  <c r="E24" i="50"/>
  <c r="E27" i="50" s="1"/>
  <c r="C53" i="102" l="1"/>
  <c r="C39" i="102"/>
  <c r="E51" i="50"/>
  <c r="D66" i="44" l="1"/>
  <c r="E66" i="44"/>
  <c r="C66" i="44"/>
  <c r="D51" i="44"/>
  <c r="E51" i="44"/>
  <c r="C51" i="44"/>
  <c r="D33" i="44"/>
  <c r="D35" i="44" s="1"/>
  <c r="C33" i="44"/>
  <c r="C35" i="44" s="1"/>
  <c r="D23" i="44"/>
  <c r="C23" i="44"/>
  <c r="E15" i="44"/>
  <c r="D19" i="44"/>
  <c r="C19" i="44"/>
  <c r="F84" i="45"/>
  <c r="F85" i="45"/>
  <c r="D78" i="45"/>
  <c r="E78" i="45"/>
  <c r="C78" i="45"/>
  <c r="D68" i="45"/>
  <c r="D60" i="44" l="1"/>
  <c r="C60" i="44"/>
  <c r="D32" i="58"/>
  <c r="J20" i="93"/>
  <c r="C32" i="58"/>
  <c r="I20" i="93"/>
  <c r="E32" i="58"/>
  <c r="K20" i="93"/>
  <c r="E19" i="44"/>
  <c r="E68" i="45"/>
  <c r="F68" i="45" s="1"/>
  <c r="F43" i="45"/>
  <c r="E21" i="45"/>
  <c r="F21" i="45" s="1"/>
  <c r="D19" i="45"/>
  <c r="E19" i="45"/>
  <c r="C19" i="45"/>
  <c r="D15" i="45"/>
  <c r="E15" i="45"/>
  <c r="C15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1" i="44"/>
  <c r="F2" i="101"/>
  <c r="F2" i="98"/>
  <c r="F50" i="98" s="1"/>
  <c r="F16" i="98"/>
  <c r="F17" i="98"/>
  <c r="F18" i="98"/>
  <c r="F10" i="98"/>
  <c r="F12" i="98"/>
  <c r="F9" i="98"/>
  <c r="F2" i="58"/>
  <c r="E2" i="102" s="1"/>
  <c r="E42" i="102" s="1"/>
  <c r="C13" i="97"/>
  <c r="C25" i="97"/>
  <c r="F2" i="91"/>
  <c r="L2" i="90"/>
  <c r="C29" i="19"/>
  <c r="E20" i="58"/>
  <c r="E23" i="93"/>
  <c r="E40" i="94"/>
  <c r="F2" i="88"/>
  <c r="F2" i="87"/>
  <c r="D15" i="30"/>
  <c r="E15" i="30"/>
  <c r="F15" i="30"/>
  <c r="H15" i="30"/>
  <c r="I15" i="30"/>
  <c r="C15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2" i="63"/>
  <c r="E15" i="63"/>
  <c r="E17" i="63"/>
  <c r="K12" i="93"/>
  <c r="K13" i="93"/>
  <c r="K14" i="93"/>
  <c r="K15" i="93"/>
  <c r="E33" i="58"/>
  <c r="D12" i="63"/>
  <c r="D15" i="63"/>
  <c r="J10" i="93"/>
  <c r="J12" i="93"/>
  <c r="J13" i="93"/>
  <c r="J14" i="93"/>
  <c r="J15" i="93"/>
  <c r="J21" i="93"/>
  <c r="J22" i="93"/>
  <c r="D33" i="58"/>
  <c r="C12" i="63"/>
  <c r="C15" i="63"/>
  <c r="I10" i="93"/>
  <c r="I12" i="93"/>
  <c r="I13" i="93"/>
  <c r="I14" i="93"/>
  <c r="I15" i="93"/>
  <c r="I22" i="93"/>
  <c r="E26" i="58"/>
  <c r="E27" i="93" s="1"/>
  <c r="E16" i="58"/>
  <c r="E18" i="58"/>
  <c r="E23" i="91" s="1"/>
  <c r="E10" i="58"/>
  <c r="E21" i="58"/>
  <c r="E22" i="58"/>
  <c r="D26" i="58"/>
  <c r="D27" i="93" s="1"/>
  <c r="D16" i="58"/>
  <c r="D18" i="58"/>
  <c r="D23" i="91" s="1"/>
  <c r="D20" i="58"/>
  <c r="D11" i="58"/>
  <c r="D14" i="58"/>
  <c r="D12" i="58" s="1"/>
  <c r="D21" i="58"/>
  <c r="D22" i="58"/>
  <c r="C26" i="58"/>
  <c r="C27" i="93" s="1"/>
  <c r="C16" i="58"/>
  <c r="C17" i="58"/>
  <c r="C18" i="58"/>
  <c r="C23" i="91" s="1"/>
  <c r="C10" i="58"/>
  <c r="C20" i="58"/>
  <c r="C11" i="58"/>
  <c r="C14" i="58"/>
  <c r="C12" i="58" s="1"/>
  <c r="C21" i="58"/>
  <c r="C22" i="58"/>
  <c r="K22" i="93"/>
  <c r="E20" i="93"/>
  <c r="D23" i="93"/>
  <c r="D21" i="93"/>
  <c r="D20" i="93"/>
  <c r="D24" i="93" s="1"/>
  <c r="I21" i="93"/>
  <c r="C20" i="93"/>
  <c r="C21" i="93"/>
  <c r="C23" i="93"/>
  <c r="C15" i="93"/>
  <c r="C14" i="93"/>
  <c r="C12" i="93"/>
  <c r="C11" i="93"/>
  <c r="C10" i="93"/>
  <c r="F9" i="87"/>
  <c r="F10" i="87"/>
  <c r="F11" i="87"/>
  <c r="F15" i="87"/>
  <c r="F16" i="87"/>
  <c r="F17" i="87"/>
  <c r="F21" i="87"/>
  <c r="F22" i="87"/>
  <c r="F23" i="87"/>
  <c r="F24" i="87"/>
  <c r="F36" i="87"/>
  <c r="D37" i="87"/>
  <c r="E37" i="87"/>
  <c r="G12" i="30"/>
  <c r="G13" i="30"/>
  <c r="G14" i="30"/>
  <c r="G16" i="30"/>
  <c r="G19" i="30" s="1"/>
  <c r="D24" i="31"/>
  <c r="E24" i="31"/>
  <c r="F24" i="31"/>
  <c r="G24" i="31"/>
  <c r="H24" i="31"/>
  <c r="I24" i="31"/>
  <c r="C24" i="31"/>
  <c r="D17" i="31"/>
  <c r="I17" i="31"/>
  <c r="E17" i="31"/>
  <c r="E25" i="31" s="1"/>
  <c r="F17" i="31"/>
  <c r="H17" i="3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6" i="31"/>
  <c r="J16" i="31" s="1"/>
  <c r="G20" i="31"/>
  <c r="E17" i="86"/>
  <c r="F17" i="86"/>
  <c r="F18" i="86" s="1"/>
  <c r="G17" i="86"/>
  <c r="H17" i="86"/>
  <c r="I17" i="86"/>
  <c r="D17" i="86"/>
  <c r="F86" i="45"/>
  <c r="F67" i="45"/>
  <c r="F32" i="45"/>
  <c r="F39" i="45"/>
  <c r="F41" i="45"/>
  <c r="F42" i="45"/>
  <c r="F45" i="45"/>
  <c r="F54" i="45"/>
  <c r="F58" i="45"/>
  <c r="F60" i="45"/>
  <c r="F61" i="45"/>
  <c r="F64" i="45"/>
  <c r="F70" i="45"/>
  <c r="F71" i="45"/>
  <c r="F72" i="45"/>
  <c r="F74" i="45"/>
  <c r="F75" i="45"/>
  <c r="F76" i="45"/>
  <c r="F77" i="45"/>
  <c r="F81" i="45"/>
  <c r="F62" i="44"/>
  <c r="F63" i="44"/>
  <c r="F64" i="44"/>
  <c r="F44" i="44"/>
  <c r="F45" i="44"/>
  <c r="F46" i="44"/>
  <c r="F47" i="44"/>
  <c r="F49" i="44"/>
  <c r="F50" i="44"/>
  <c r="F53" i="44"/>
  <c r="F56" i="44"/>
  <c r="F34" i="44"/>
  <c r="F29" i="44"/>
  <c r="F31" i="44"/>
  <c r="F8" i="44"/>
  <c r="F9" i="44"/>
  <c r="F10" i="44"/>
  <c r="F11" i="44"/>
  <c r="F24" i="44"/>
  <c r="F43" i="44"/>
  <c r="C14" i="82"/>
  <c r="C11" i="82"/>
  <c r="D31" i="81"/>
  <c r="D31" i="102" s="1"/>
  <c r="E37" i="4"/>
  <c r="D27" i="4"/>
  <c r="C14" i="52"/>
  <c r="C11" i="52"/>
  <c r="D11" i="65"/>
  <c r="D34" i="63"/>
  <c r="F34" i="63" s="1"/>
  <c r="F35" i="63"/>
  <c r="F28" i="63"/>
  <c r="D26" i="63"/>
  <c r="E26" i="63"/>
  <c r="C26" i="63"/>
  <c r="D23" i="63"/>
  <c r="E23" i="63"/>
  <c r="C23" i="63"/>
  <c r="F13" i="63"/>
  <c r="C11" i="69"/>
  <c r="F8" i="65"/>
  <c r="C14" i="65"/>
  <c r="F12" i="65"/>
  <c r="F13" i="65"/>
  <c r="D14" i="65"/>
  <c r="E14" i="65"/>
  <c r="F8" i="63"/>
  <c r="F10" i="63"/>
  <c r="F11" i="63"/>
  <c r="F21" i="63"/>
  <c r="F22" i="63"/>
  <c r="F24" i="63"/>
  <c r="F25" i="63"/>
  <c r="F27" i="63"/>
  <c r="F29" i="63"/>
  <c r="F31" i="63"/>
  <c r="F32" i="63"/>
  <c r="F8" i="45"/>
  <c r="F10" i="45"/>
  <c r="F11" i="45"/>
  <c r="F14" i="45"/>
  <c r="F16" i="45"/>
  <c r="F17" i="45"/>
  <c r="F18" i="45"/>
  <c r="F26" i="45"/>
  <c r="F27" i="45"/>
  <c r="F28" i="45"/>
  <c r="F31" i="45"/>
  <c r="F33" i="45"/>
  <c r="F34" i="45"/>
  <c r="F35" i="45"/>
  <c r="F37" i="45"/>
  <c r="F38" i="45"/>
  <c r="F30" i="45"/>
  <c r="F36" i="45"/>
  <c r="F33" i="63"/>
  <c r="K10" i="93" l="1"/>
  <c r="F20" i="93"/>
  <c r="C24" i="93"/>
  <c r="C25" i="31"/>
  <c r="E27" i="58"/>
  <c r="C28" i="93"/>
  <c r="C27" i="58"/>
  <c r="D28" i="93"/>
  <c r="D27" i="58"/>
  <c r="C9" i="58"/>
  <c r="H25" i="31"/>
  <c r="D25" i="31"/>
  <c r="G17" i="31"/>
  <c r="J8" i="31"/>
  <c r="F27" i="93"/>
  <c r="E28" i="93"/>
  <c r="E51" i="4"/>
  <c r="E28" i="102"/>
  <c r="E53" i="80"/>
  <c r="E53" i="102" s="1"/>
  <c r="E39" i="102"/>
  <c r="E24" i="102"/>
  <c r="E11" i="102"/>
  <c r="J20" i="31"/>
  <c r="J21" i="31" s="1"/>
  <c r="G21" i="31"/>
  <c r="H35" i="30"/>
  <c r="C20" i="45"/>
  <c r="E20" i="45"/>
  <c r="E83" i="45" s="1"/>
  <c r="E87" i="45" s="1"/>
  <c r="D20" i="45"/>
  <c r="L15" i="93"/>
  <c r="C19" i="91"/>
  <c r="C24" i="91" s="1"/>
  <c r="C30" i="91" s="1"/>
  <c r="C32" i="91" s="1"/>
  <c r="C15" i="82"/>
  <c r="C25" i="82" s="1"/>
  <c r="C38" i="63"/>
  <c r="I11" i="93" s="1"/>
  <c r="F15" i="63"/>
  <c r="C15" i="52"/>
  <c r="C25" i="52" s="1"/>
  <c r="H2" i="29"/>
  <c r="I25" i="31"/>
  <c r="E35" i="30"/>
  <c r="F35" i="30"/>
  <c r="E18" i="86"/>
  <c r="D18" i="86"/>
  <c r="F33" i="58"/>
  <c r="D38" i="63"/>
  <c r="J11" i="93" s="1"/>
  <c r="F37" i="63"/>
  <c r="E38" i="63"/>
  <c r="K11" i="93" s="1"/>
  <c r="F23" i="63"/>
  <c r="E16" i="63"/>
  <c r="F12" i="63"/>
  <c r="F14" i="65"/>
  <c r="D15" i="65"/>
  <c r="F17" i="88"/>
  <c r="F19" i="87"/>
  <c r="F37" i="87"/>
  <c r="G18" i="86"/>
  <c r="I35" i="30"/>
  <c r="F17" i="63"/>
  <c r="H18" i="86"/>
  <c r="F34" i="87"/>
  <c r="F22" i="58"/>
  <c r="F26" i="58"/>
  <c r="C16" i="63"/>
  <c r="D16" i="63"/>
  <c r="F14" i="93"/>
  <c r="F10" i="93"/>
  <c r="F26" i="63"/>
  <c r="F10" i="65"/>
  <c r="I18" i="86"/>
  <c r="G15" i="30"/>
  <c r="E31" i="80"/>
  <c r="E54" i="80" s="1"/>
  <c r="C35" i="30"/>
  <c r="E11" i="58"/>
  <c r="F11" i="58" s="1"/>
  <c r="F16" i="58"/>
  <c r="C15" i="58"/>
  <c r="F15" i="44"/>
  <c r="F19" i="44"/>
  <c r="F18" i="58"/>
  <c r="F24" i="58"/>
  <c r="F14" i="44"/>
  <c r="C13" i="93"/>
  <c r="F21" i="58"/>
  <c r="D10" i="58"/>
  <c r="D9" i="58" s="1"/>
  <c r="F65" i="44"/>
  <c r="C9" i="93"/>
  <c r="F55" i="44"/>
  <c r="F59" i="44"/>
  <c r="D17" i="58"/>
  <c r="D15" i="58" s="1"/>
  <c r="F12" i="93"/>
  <c r="L13" i="93"/>
  <c r="L12" i="93"/>
  <c r="L14" i="93"/>
  <c r="F40" i="45"/>
  <c r="I26" i="93"/>
  <c r="F46" i="45"/>
  <c r="L20" i="93"/>
  <c r="F19" i="45"/>
  <c r="L22" i="93"/>
  <c r="F82" i="45"/>
  <c r="F15" i="45"/>
  <c r="K21" i="93"/>
  <c r="K26" i="93" s="1"/>
  <c r="L10" i="93"/>
  <c r="F29" i="45"/>
  <c r="F32" i="58"/>
  <c r="F78" i="45"/>
  <c r="E31" i="81"/>
  <c r="J2" i="30"/>
  <c r="J22" i="30" s="1"/>
  <c r="E2" i="80"/>
  <c r="F2" i="68"/>
  <c r="D27" i="94"/>
  <c r="E37" i="94"/>
  <c r="E51" i="94" s="1"/>
  <c r="E27" i="4"/>
  <c r="C37" i="94"/>
  <c r="C51" i="94" s="1"/>
  <c r="F2" i="65"/>
  <c r="E2" i="69"/>
  <c r="E40" i="50"/>
  <c r="D2" i="82"/>
  <c r="F2" i="44"/>
  <c r="F38" i="44" s="1"/>
  <c r="H2" i="74"/>
  <c r="H75" i="74" s="1"/>
  <c r="C2" i="97"/>
  <c r="J2" i="75"/>
  <c r="J54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6" i="44"/>
  <c r="C11" i="65"/>
  <c r="C15" i="65" s="1"/>
  <c r="C11" i="96"/>
  <c r="E27" i="94"/>
  <c r="F23" i="93"/>
  <c r="C27" i="94"/>
  <c r="E19" i="58"/>
  <c r="E9" i="93"/>
  <c r="F47" i="45"/>
  <c r="E11" i="65"/>
  <c r="D9" i="93"/>
  <c r="D17" i="93" s="1"/>
  <c r="D19" i="58"/>
  <c r="F25" i="31"/>
  <c r="J15" i="30"/>
  <c r="C19" i="58"/>
  <c r="F15" i="93"/>
  <c r="F13" i="93"/>
  <c r="J26" i="93"/>
  <c r="F34" i="58"/>
  <c r="E2" i="81"/>
  <c r="E41" i="81" s="1"/>
  <c r="F2" i="45"/>
  <c r="F49" i="45" s="1"/>
  <c r="C23" i="82" l="1"/>
  <c r="F28" i="93"/>
  <c r="C83" i="45"/>
  <c r="C87" i="45" s="1"/>
  <c r="D83" i="45"/>
  <c r="D87" i="45" s="1"/>
  <c r="D23" i="58"/>
  <c r="C23" i="58"/>
  <c r="E9" i="58"/>
  <c r="C39" i="63"/>
  <c r="C40" i="63" s="1"/>
  <c r="C42" i="63" s="1"/>
  <c r="C23" i="52"/>
  <c r="C15" i="96"/>
  <c r="C25" i="96" s="1"/>
  <c r="K9" i="93"/>
  <c r="K19" i="93" s="1"/>
  <c r="K29" i="93" s="1"/>
  <c r="G25" i="31"/>
  <c r="J17" i="31"/>
  <c r="J25" i="31" s="1"/>
  <c r="J35" i="30"/>
  <c r="F20" i="45"/>
  <c r="D19" i="91"/>
  <c r="D24" i="91" s="1"/>
  <c r="D30" i="91" s="1"/>
  <c r="D32" i="91" s="1"/>
  <c r="E31" i="102"/>
  <c r="E53" i="81"/>
  <c r="E54" i="102" s="1"/>
  <c r="C54" i="102"/>
  <c r="C31" i="102"/>
  <c r="E39" i="63"/>
  <c r="E40" i="63" s="1"/>
  <c r="E42" i="63" s="1"/>
  <c r="C15" i="97" s="1"/>
  <c r="I9" i="93"/>
  <c r="H39" i="74"/>
  <c r="H112" i="74" s="1"/>
  <c r="G35" i="30"/>
  <c r="F38" i="63"/>
  <c r="J9" i="93"/>
  <c r="D39" i="63"/>
  <c r="D40" i="63" s="1"/>
  <c r="F16" i="63"/>
  <c r="C67" i="44"/>
  <c r="C17" i="93"/>
  <c r="F10" i="58"/>
  <c r="D67" i="44"/>
  <c r="C26" i="93"/>
  <c r="L11" i="93"/>
  <c r="L21" i="93"/>
  <c r="J107" i="75"/>
  <c r="J28" i="75"/>
  <c r="J81" i="75"/>
  <c r="F9" i="93"/>
  <c r="F11" i="65"/>
  <c r="E15" i="65"/>
  <c r="C14" i="97" s="1"/>
  <c r="F19" i="58"/>
  <c r="D26" i="93"/>
  <c r="L26" i="93"/>
  <c r="F9" i="58" l="1"/>
  <c r="C23" i="96"/>
  <c r="L9" i="93"/>
  <c r="F87" i="45"/>
  <c r="F83" i="45"/>
  <c r="E31" i="58"/>
  <c r="E35" i="58" s="1"/>
  <c r="J19" i="93"/>
  <c r="F39" i="63"/>
  <c r="F15" i="65"/>
  <c r="D31" i="58" l="1"/>
  <c r="D35" i="58" s="1"/>
  <c r="D38" i="58" s="1"/>
  <c r="J29" i="93"/>
  <c r="L29" i="93" s="1"/>
  <c r="L19" i="93"/>
  <c r="D19" i="93"/>
  <c r="D29" i="93" s="1"/>
  <c r="D42" i="63"/>
  <c r="F42" i="63" s="1"/>
  <c r="F40" i="63"/>
  <c r="E38" i="58"/>
  <c r="F38" i="58" l="1"/>
  <c r="F31" i="58"/>
  <c r="F35" i="58"/>
  <c r="C33" i="58"/>
  <c r="I19" i="93"/>
  <c r="I29" i="93" s="1"/>
  <c r="C18" i="93" l="1"/>
  <c r="C19" i="93" s="1"/>
  <c r="C29" i="93" s="1"/>
  <c r="C31" i="58"/>
  <c r="C35" i="58" s="1"/>
  <c r="C38" i="58" s="1"/>
  <c r="F27" i="44" l="1"/>
  <c r="E33" i="44"/>
  <c r="E11" i="93" s="1"/>
  <c r="E17" i="58" l="1"/>
  <c r="F17" i="58" s="1"/>
  <c r="F11" i="93"/>
  <c r="E17" i="93"/>
  <c r="F17" i="93" s="1"/>
  <c r="E35" i="44"/>
  <c r="F33" i="44"/>
  <c r="E19" i="91" l="1"/>
  <c r="E24" i="91" s="1"/>
  <c r="E30" i="91" s="1"/>
  <c r="E32" i="91" s="1"/>
  <c r="E15" i="58"/>
  <c r="F35" i="44"/>
  <c r="E19" i="93"/>
  <c r="F15" i="58" l="1"/>
  <c r="F19" i="93"/>
  <c r="D35" i="30" l="1"/>
  <c r="E21" i="93"/>
  <c r="E24" i="93" s="1"/>
  <c r="E23" i="44"/>
  <c r="E60" i="44" s="1"/>
  <c r="E14" i="58"/>
  <c r="F21" i="93" l="1"/>
  <c r="F14" i="58"/>
  <c r="E12" i="58"/>
  <c r="F60" i="44"/>
  <c r="F23" i="44"/>
  <c r="E67" i="44"/>
  <c r="F67" i="44" s="1"/>
  <c r="E26" i="93" l="1"/>
  <c r="F24" i="93"/>
  <c r="F12" i="58"/>
  <c r="E23" i="58"/>
  <c r="F26" i="93" l="1"/>
  <c r="E29" i="93"/>
  <c r="F29" i="93" s="1"/>
  <c r="F23" i="58"/>
  <c r="D28" i="58"/>
  <c r="C28" i="58"/>
  <c r="E28" i="58" l="1"/>
  <c r="F28" i="58" s="1"/>
  <c r="F27" i="58"/>
  <c r="F8" i="98"/>
  <c r="F68" i="98"/>
  <c r="F15" i="98"/>
</calcChain>
</file>

<file path=xl/sharedStrings.xml><?xml version="1.0" encoding="utf-8"?>
<sst xmlns="http://schemas.openxmlformats.org/spreadsheetml/2006/main" count="2537" uniqueCount="933">
  <si>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</si>
  <si>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</si>
  <si>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</si>
  <si>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</si>
  <si>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</si>
  <si>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</si>
  <si>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</si>
  <si>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</si>
  <si>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</si>
  <si>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</si>
  <si>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</si>
  <si>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</si>
  <si>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</si>
  <si>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</si>
  <si>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</si>
  <si>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</si>
  <si>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</si>
  <si>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</si>
  <si>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</si>
  <si>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</si>
  <si>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</si>
  <si>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</si>
  <si>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</si>
  <si>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</si>
  <si>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</si>
  <si>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</si>
  <si>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</si>
  <si>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</si>
  <si>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</si>
  <si>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</si>
  <si>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</si>
  <si>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</si>
  <si>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</si>
  <si>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</si>
  <si>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</si>
  <si>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</si>
  <si>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</si>
  <si>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</si>
  <si>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</si>
  <si>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</si>
  <si>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</si>
  <si>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</si>
  <si>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</si>
  <si>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</si>
  <si>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</si>
  <si>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</si>
  <si>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</si>
  <si>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</si>
  <si>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</si>
  <si>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</si>
  <si>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</si>
  <si>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</si>
  <si>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</si>
  <si>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</si>
  <si>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</si>
  <si>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</si>
  <si>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</si>
  <si>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</si>
  <si>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</si>
  <si>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</si>
  <si>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</si>
  <si>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</si>
  <si>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</si>
  <si>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</si>
  <si>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</si>
  <si>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</si>
  <si>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</si>
  <si>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</si>
  <si>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</si>
  <si>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</si>
  <si>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</si>
  <si>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</si>
  <si>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</si>
  <si>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</si>
  <si>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</si>
  <si>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</si>
  <si>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</si>
  <si>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</si>
  <si>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</si>
  <si>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</si>
  <si>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</si>
  <si>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</si>
  <si>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</si>
  <si>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</si>
  <si>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</si>
  <si>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</si>
  <si>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</si>
  <si>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</si>
  <si>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</si>
  <si>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</si>
  <si>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</si>
  <si>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</si>
  <si>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</si>
  <si>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</si>
  <si>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</si>
  <si>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</si>
  <si>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</si>
  <si>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</si>
  <si>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</si>
  <si>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</si>
  <si>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</si>
  <si>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</si>
  <si>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</si>
  <si>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</si>
  <si>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</si>
  <si>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</si>
  <si>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</si>
  <si>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</si>
  <si>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</si>
  <si>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</si>
  <si>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</si>
  <si>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</si>
  <si>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</si>
  <si>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</si>
  <si>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</si>
  <si>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</si>
  <si>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</si>
  <si>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</si>
  <si>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</si>
  <si>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</si>
  <si>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</si>
  <si>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</si>
  <si>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</si>
  <si>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</si>
  <si>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</si>
  <si>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</si>
  <si>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</si>
  <si>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</si>
  <si>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</si>
  <si>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</si>
  <si>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</si>
  <si>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</si>
  <si>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</si>
  <si>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</si>
  <si>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</si>
  <si>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</si>
  <si>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</si>
  <si>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</si>
  <si>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</si>
  <si>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</si>
  <si>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</si>
  <si>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</si>
  <si>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</si>
  <si>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</si>
  <si>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</si>
  <si>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</si>
  <si>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</si>
  <si>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</si>
  <si>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</si>
  <si>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</si>
  <si>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</si>
  <si>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</si>
  <si>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</si>
  <si>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</si>
  <si>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</si>
  <si>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</si>
  <si>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</si>
  <si>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</si>
  <si>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</si>
  <si>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</si>
  <si>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</si>
  <si>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</si>
  <si>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</si>
  <si>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</si>
  <si>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</si>
  <si>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</si>
  <si>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</si>
  <si>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</si>
  <si>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</si>
  <si>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</si>
  <si>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</si>
  <si>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</si>
  <si>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</si>
  <si>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</si>
  <si>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</si>
  <si>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</si>
  <si>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</si>
  <si>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</si>
  <si>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</si>
  <si>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</si>
  <si>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</si>
  <si>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</si>
  <si>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041233 Hosszabb időtartamú közfoglalkoztatás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</si>
  <si>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</si>
  <si>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</si>
  <si>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</si>
  <si>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</si>
  <si>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</si>
  <si>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</si>
  <si>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</si>
  <si>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</si>
  <si>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</si>
  <si>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</si>
  <si>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</si>
  <si>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</si>
  <si>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104042 Gyermekjóléti szolgáltatások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</si>
  <si>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</si>
  <si>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</si>
  <si>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</si>
  <si>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</si>
  <si>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</si>
  <si>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</si>
  <si>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</si>
  <si>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</si>
  <si>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</si>
  <si>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011130 Önkormányzatok és önk. hivatalok jogalkotó és ált. igazgatási tev-e</t>
  </si>
  <si>
    <t>016080 Kiemelt állami és önk. rendezvények</t>
  </si>
  <si>
    <t>018010 Önkormányzatok elszámo-lásai a központi köl-tségvetéssel</t>
  </si>
  <si>
    <t>013350 Az önk-i vagyon-nal való gazdál-kodással kap-csolatos felada-tok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</si>
  <si>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</si>
  <si>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</si>
  <si>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</si>
  <si>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</si>
  <si>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</si>
  <si>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</si>
  <si>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</si>
  <si>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</si>
  <si>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</si>
  <si>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</si>
  <si>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</si>
  <si>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</si>
  <si>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</si>
  <si>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</si>
  <si>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Egyéb működési bevételek</t>
  </si>
  <si>
    <t>Működési bevételek (=11+…+18)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</si>
  <si>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</si>
  <si>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</si>
  <si>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</si>
  <si>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</si>
  <si>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</si>
  <si>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</si>
  <si>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</si>
  <si>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</si>
  <si>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</si>
  <si>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</si>
  <si>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</si>
  <si>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</si>
  <si>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</si>
  <si>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</si>
  <si>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</si>
  <si>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</si>
  <si>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</si>
  <si>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</si>
  <si>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</si>
  <si>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</si>
  <si>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</si>
  <si>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</si>
  <si>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</si>
  <si>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</si>
  <si>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</si>
  <si>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</si>
  <si>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</si>
  <si>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</si>
  <si>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</si>
  <si>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</si>
  <si>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</si>
  <si>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</si>
  <si>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</si>
  <si>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</si>
  <si>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</si>
  <si>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</si>
  <si>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</si>
  <si>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</si>
  <si>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</si>
  <si>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</si>
  <si>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</si>
  <si>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</si>
  <si>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</si>
  <si>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</si>
  <si>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</si>
  <si>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</si>
  <si>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</si>
  <si>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</si>
  <si>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</si>
  <si>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</si>
  <si>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>Év végi értékelésből adódó különbözet és átsorolás (+-)</t>
  </si>
  <si>
    <t>Pénzügyi teljesítés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</si>
  <si>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</si>
  <si>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</si>
  <si>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</si>
  <si>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</si>
  <si>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</si>
  <si>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</si>
  <si>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Összesen:</t>
  </si>
  <si>
    <t>Balatonakaliért Közalapítvány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</si>
  <si>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</si>
  <si>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</si>
  <si>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</si>
  <si>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</si>
  <si>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</si>
  <si>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</si>
  <si>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</si>
  <si>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</si>
  <si>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</si>
  <si>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</si>
  <si>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</si>
  <si>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</si>
  <si>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</si>
  <si>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</si>
  <si>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</si>
  <si>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</si>
  <si>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</si>
  <si>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</si>
  <si>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</si>
  <si>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</si>
  <si>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</si>
  <si>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</si>
  <si>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</si>
  <si>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</si>
  <si>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</si>
  <si>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</si>
  <si>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</si>
  <si>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</si>
  <si>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</si>
  <si>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</si>
  <si>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</si>
  <si>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</si>
  <si>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</si>
  <si>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</si>
  <si>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</si>
  <si>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</si>
  <si>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</si>
  <si>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</si>
  <si>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</si>
  <si>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</si>
  <si>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</si>
  <si>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</si>
  <si>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</si>
  <si>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</si>
  <si>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</si>
  <si>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</si>
  <si>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</si>
  <si>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</si>
  <si>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</si>
  <si>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</si>
  <si>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</si>
  <si>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</si>
  <si>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</si>
  <si>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</si>
  <si>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</si>
  <si>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</si>
  <si>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</si>
  <si>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</si>
  <si>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</si>
  <si>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</si>
  <si>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</si>
  <si>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</si>
  <si>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</si>
  <si>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</si>
  <si>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</si>
  <si>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</si>
  <si>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</si>
  <si>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</si>
  <si>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</si>
  <si>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</si>
  <si>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</si>
  <si>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</si>
  <si>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</si>
  <si>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</si>
  <si>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</si>
  <si>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</si>
  <si>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</si>
  <si>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</si>
  <si>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</si>
  <si>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</si>
  <si>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</si>
  <si>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</si>
  <si>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</si>
  <si>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Egyéb működési célú átvett pénzeszközök (B63)</t>
  </si>
  <si>
    <t xml:space="preserve">ebből: egyéb civil szervezetek </t>
  </si>
  <si>
    <t xml:space="preserve">ebből: egyéb vállalkozások   </t>
  </si>
  <si>
    <t>Egyéb felhalmozási célú átvett pénzeszközök  (B73)</t>
  </si>
  <si>
    <t>ebből: háztartások</t>
  </si>
  <si>
    <t>Előző év költségvetési maradványának igénybevétele (B8131)</t>
  </si>
  <si>
    <t>Államháztartáson belüli megelőlegezések (B814)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</si>
  <si>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</si>
  <si>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</si>
  <si>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</si>
  <si>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</si>
  <si>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</si>
  <si>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</si>
  <si>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</si>
  <si>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</si>
  <si>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</si>
  <si>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</si>
  <si>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</si>
  <si>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</si>
  <si>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</si>
  <si>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</si>
  <si>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</si>
  <si>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</si>
  <si>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</si>
  <si>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</si>
  <si>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</si>
  <si>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</si>
  <si>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</si>
  <si>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</si>
  <si>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</si>
  <si>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</si>
  <si>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</si>
  <si>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</si>
  <si>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</si>
  <si>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</si>
  <si>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</si>
  <si>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</si>
  <si>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</si>
  <si>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</si>
  <si>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</si>
  <si>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</si>
  <si>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</si>
  <si>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</si>
  <si>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</si>
  <si>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</si>
  <si>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</si>
  <si>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</si>
  <si>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</si>
  <si>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</si>
  <si>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</si>
  <si>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</si>
  <si>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</si>
  <si>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</si>
  <si>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</si>
  <si>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</si>
  <si>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</si>
  <si>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</si>
  <si>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</si>
  <si>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</si>
  <si>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</si>
  <si>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</si>
  <si>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</si>
  <si>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</si>
  <si>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</si>
  <si>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</si>
  <si>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</si>
  <si>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</si>
  <si>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</si>
  <si>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</si>
  <si>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</si>
  <si>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</si>
  <si>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</si>
  <si>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</si>
  <si>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</si>
  <si>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</si>
  <si>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</si>
  <si>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</si>
  <si>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</si>
  <si>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</si>
  <si>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</si>
  <si>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</si>
  <si>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</si>
  <si>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</si>
  <si>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</si>
  <si>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</si>
  <si>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</si>
  <si>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</si>
  <si>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</si>
  <si>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</si>
  <si>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</si>
  <si>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</si>
  <si>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</si>
  <si>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</si>
  <si>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</si>
  <si>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</si>
  <si>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</si>
  <si>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</si>
  <si>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</si>
  <si>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</si>
  <si>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</si>
  <si>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</si>
  <si>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</si>
  <si>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</si>
  <si>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</si>
  <si>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</si>
  <si>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</si>
  <si>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</si>
  <si>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</si>
  <si>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</si>
  <si>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</si>
  <si>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Óvodai térítési díj</t>
  </si>
  <si>
    <t> méltányos</t>
  </si>
  <si>
    <t> 100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</si>
  <si>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</si>
  <si>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</si>
  <si>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</si>
  <si>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</si>
  <si>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</si>
  <si>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</si>
  <si>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</si>
  <si>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</si>
  <si>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</si>
  <si>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</si>
  <si>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</si>
  <si>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</si>
  <si>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</si>
  <si>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</si>
  <si>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</si>
  <si>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</si>
  <si>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</si>
  <si>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</si>
  <si>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</si>
  <si>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</si>
  <si>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</si>
  <si>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</si>
  <si>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</si>
  <si>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</si>
  <si>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</si>
  <si>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</si>
  <si>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</si>
  <si>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</si>
  <si>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</si>
  <si>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</si>
  <si>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</si>
  <si>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</si>
  <si>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</si>
  <si>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</si>
  <si>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</si>
  <si>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</si>
  <si>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</si>
  <si>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</si>
  <si>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</si>
  <si>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</si>
  <si>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</si>
  <si>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</si>
  <si>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</si>
  <si>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Egyéb működési bevételek (B411)</t>
  </si>
  <si>
    <t>polgármester, főpolgármester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</si>
  <si>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</si>
  <si>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</si>
  <si>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</si>
  <si>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</si>
  <si>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</si>
  <si>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</si>
  <si>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</si>
  <si>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</si>
  <si>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</si>
  <si>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</si>
  <si>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</si>
  <si>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</si>
  <si>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</si>
  <si>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</si>
  <si>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</si>
  <si>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</si>
  <si>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</si>
  <si>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D/I Költségvetési évben esedékes követelések  (=01+…08)</t>
  </si>
  <si>
    <t>20. melléklet folytatása</t>
  </si>
  <si>
    <t>Működési kiadások összesen(=01+…+07)</t>
  </si>
  <si>
    <t>Államháztartáson belüli megelőlegezések visszafizetése</t>
  </si>
  <si>
    <t>074011  Foglalkozás-egészségügyi alapellátás</t>
  </si>
  <si>
    <t>900020  Önkormányzatok funkcióra nem sorolható bevételei államháztartáson kívülről</t>
  </si>
  <si>
    <t>Működési célú támogatások államháztartáson belülről (=01+02)</t>
  </si>
  <si>
    <t>Felhalmozási célú támogatások államháztartáson belülről (=04+05)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</si>
  <si>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</si>
  <si>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</si>
  <si>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</si>
  <si>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</si>
  <si>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</si>
  <si>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</si>
  <si>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(=01+02)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</si>
  <si>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</si>
  <si>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</si>
  <si>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</si>
  <si>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</si>
  <si>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</si>
  <si>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</si>
  <si>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</si>
  <si>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</si>
  <si>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</si>
  <si>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</si>
  <si>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</si>
  <si>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</si>
  <si>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</si>
  <si>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</si>
  <si>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</si>
  <si>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</si>
  <si>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</si>
  <si>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</si>
  <si>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</si>
  <si>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</si>
  <si>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</si>
  <si>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</si>
  <si>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</si>
  <si>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</si>
  <si>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</si>
  <si>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</si>
  <si>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</si>
  <si>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</si>
  <si>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</si>
  <si>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Bevételek összesen (=06+09)</t>
  </si>
  <si>
    <t>Működési célú költségvetési támogatások és kiegészítő támogatások (B115)</t>
  </si>
  <si>
    <t>ebből: elkülönített állami pénzalapok (B16)</t>
  </si>
  <si>
    <t>Kamatbevételek és más nyereségjellegű bevételek (B408)</t>
  </si>
  <si>
    <t>Maradvány igénybevétele (=51)  (B813)</t>
  </si>
  <si>
    <t>Finanszírozási bevételek (=54) (B8)</t>
  </si>
  <si>
    <t>Bevételek összesen (=50+54)</t>
  </si>
  <si>
    <t>Közlekedési költségtérítés (K1109)</t>
  </si>
  <si>
    <t>Béren kívüli juttatások (K1107)</t>
  </si>
  <si>
    <t>Kiküldetések, reklám- és propagandakiadások (=32) (K34)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</si>
  <si>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</si>
  <si>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</si>
  <si>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</si>
  <si>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Közvetített szolgáltatások ellenértéke (B403)</t>
  </si>
  <si>
    <t>Központi, irányító szervi támogatás (B816)</t>
  </si>
  <si>
    <t>Finanszírozási bevételek (=07+08) (B8)</t>
  </si>
  <si>
    <t>Külső személyi juttatások (=06+07) (K12)</t>
  </si>
  <si>
    <t xml:space="preserve">ebből: egészségügyi hozzájárulás    </t>
  </si>
  <si>
    <t xml:space="preserve">ebből: munkáltatót terhelő személyi jövedelemadó        </t>
  </si>
  <si>
    <t>Karbantartási, kisjavítási szolgáltatások (K334)</t>
  </si>
  <si>
    <t>Szakmai tevékenységet segító szolgáltatások (K336)</t>
  </si>
  <si>
    <t>Kiküldetések, reklám- és propagandakiadások (=26) (K34)</t>
  </si>
  <si>
    <t>helyi önkormányzati képviselő-testület tagja, megyei közgyűlés tagja</t>
  </si>
  <si>
    <t>alpolgármester, főpolgármester-helyettes, megyei közgyűlés elnöke, alelnöke</t>
  </si>
  <si>
    <t>FOGLALKOZTATOTTAK ÖSSZESEN (=02+07+11)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</si>
  <si>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</si>
  <si>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</si>
  <si>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</si>
  <si>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</si>
  <si>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</si>
  <si>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</si>
  <si>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</si>
  <si>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Üdülő u. ivóvízhálózat tervezése</t>
  </si>
  <si>
    <t>Keleti lakópark út- és vízelvezetés tervezése</t>
  </si>
  <si>
    <t>PH tervezése</t>
  </si>
  <si>
    <t>Kossuth u. Fő tér kialakítása</t>
  </si>
  <si>
    <t>Gyermekjóléti szolgáltatás</t>
  </si>
  <si>
    <t>Házi segítségnyújtás</t>
  </si>
  <si>
    <t>Borút Egyesület Akali</t>
  </si>
  <si>
    <t>Balatonakali Polgárőr Egyesület</t>
  </si>
  <si>
    <t>066020  Város,-  községgazdálkodási egyéb szolgáltatások</t>
  </si>
  <si>
    <t>107052      Házi segítség-nyújtás</t>
  </si>
  <si>
    <t>900060 Forgatási és befektetési  célú finanszírozási műveletek</t>
  </si>
  <si>
    <t xml:space="preserve"> - ebből: túlfizetések, téves, visszajáró kifizetések</t>
  </si>
  <si>
    <t>D/II/3 Költségvetési évet követően esedékes követelések közhatalmi bevételre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</si>
  <si>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</si>
  <si>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</si>
  <si>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</si>
  <si>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</si>
  <si>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</si>
  <si>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</si>
  <si>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H/ KÖTELEZETTSÉGEK (=10+13+16)</t>
  </si>
  <si>
    <t>Ft</t>
  </si>
  <si>
    <t>összege Ft</t>
  </si>
  <si>
    <t>22. melléklet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</si>
  <si>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</si>
  <si>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</si>
  <si>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</si>
  <si>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</si>
  <si>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</si>
  <si>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>H/III Kötelezettség jellegű sajátos elszámolások (=14+15)</t>
  </si>
  <si>
    <t>Tárgyévben visszaírt/ kivezetett értékvesztés</t>
  </si>
  <si>
    <t>D/III/9 Letétre, megőrzésre, fedezetkezelésre átadott pénzeszközök, biztosítékok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</si>
  <si>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</si>
  <si>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</si>
  <si>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(B25)</t>
  </si>
  <si>
    <t>Közhatalmi bevételek (17+26+27) (B3)</t>
  </si>
  <si>
    <t>Általános forgalmi adó visszatérítése (B407)</t>
  </si>
  <si>
    <t>Belföldi értékpapírok bevételei (B812)</t>
  </si>
  <si>
    <t>Belföldi finanszírozás bevételei (=51+52+53)  (B81)</t>
  </si>
  <si>
    <t>Normatív jutalmak (K1102)</t>
  </si>
  <si>
    <t>Egyéb költségtérítések (K1110)</t>
  </si>
  <si>
    <t>Készletbeszerzés (=19+20+21) (K31)</t>
  </si>
  <si>
    <t>Kommunikációs szolgáltatások (=23+24)  (K32)</t>
  </si>
  <si>
    <t>Szolgáltatási kiadások (=26+…+30) (K33)</t>
  </si>
  <si>
    <t>Egyéb nem intézményi ellátások (K48)</t>
  </si>
  <si>
    <t>Munkaadókat terhelő járulékok és szociális hozzájárulási adó (K2)</t>
  </si>
  <si>
    <t>Egyéb működési célú támogatások államháztartáson belülre   (K506)</t>
  </si>
  <si>
    <t xml:space="preserve">Elvonások és befizetések (=47) (K502) </t>
  </si>
  <si>
    <t>Egyéb működési célú támogatások államháztartáson kívülre   (K511)</t>
  </si>
  <si>
    <t>Immateriális javak beszerzése, létesítése (K61)</t>
  </si>
  <si>
    <t>Letétre átadott pénzeszköz (3657)</t>
  </si>
  <si>
    <t>Kulturális illetménypótlék</t>
  </si>
  <si>
    <t>- ebből: beruházásokra, felújításokra adott előlegek</t>
  </si>
  <si>
    <t>Pénzforga-  lom nélküli tranzakciók  (+-)</t>
  </si>
  <si>
    <t>D/III Követelés jellegű sajátos elszámolások (=12+16+17)</t>
  </si>
  <si>
    <t>D/ KÖVETELÉSEK  (=09+11+18)</t>
  </si>
  <si>
    <t xml:space="preserve">Költségvetési bevételek (=04) </t>
  </si>
  <si>
    <t xml:space="preserve">Munkaadókat terhelő járulékok és szociális hozzájárulási adó (K2)                                             </t>
  </si>
  <si>
    <t>2017. évi előirányzat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</si>
  <si>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</si>
  <si>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</si>
  <si>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</si>
  <si>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</si>
  <si>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</si>
  <si>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</si>
  <si>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Belföldi értékpapírok bevételei</t>
  </si>
  <si>
    <t>I.</t>
  </si>
  <si>
    <t>Felújítás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</si>
  <si>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</si>
  <si>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</si>
  <si>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</si>
  <si>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</si>
  <si>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</si>
  <si>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</si>
  <si>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</si>
  <si>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</si>
  <si>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</si>
  <si>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</si>
  <si>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</si>
  <si>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II.</t>
  </si>
  <si>
    <t>Beruházás</t>
  </si>
  <si>
    <t>15.</t>
  </si>
  <si>
    <t>16.</t>
  </si>
  <si>
    <t>Mandulás gondozása</t>
  </si>
  <si>
    <t>17.</t>
  </si>
  <si>
    <t>szeméttároló fém betéttel 6 db</t>
  </si>
  <si>
    <t>18.</t>
  </si>
  <si>
    <t>szeméttároló csikktartós 2 db</t>
  </si>
  <si>
    <t>19.</t>
  </si>
  <si>
    <t>20.</t>
  </si>
  <si>
    <t xml:space="preserve">Forgószék 2 db </t>
  </si>
  <si>
    <t>21.</t>
  </si>
  <si>
    <t>22.</t>
  </si>
  <si>
    <t>23.</t>
  </si>
  <si>
    <t>24.</t>
  </si>
  <si>
    <t>25.</t>
  </si>
  <si>
    <t>Szelektív hulladékgyűjtő 4 db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</si>
  <si>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</si>
  <si>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</si>
  <si>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</si>
  <si>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</si>
  <si>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</si>
  <si>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</si>
  <si>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</si>
  <si>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</si>
  <si>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</si>
  <si>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</si>
  <si>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</si>
  <si>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</si>
  <si>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</si>
  <si>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</si>
  <si>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</si>
  <si>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</si>
  <si>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Sportöltöző berendezés</t>
  </si>
  <si>
    <t>MAG-TÁR-HÁZA</t>
  </si>
  <si>
    <t>III.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</si>
  <si>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</si>
  <si>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</si>
  <si>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</si>
  <si>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</si>
  <si>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</si>
  <si>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</si>
  <si>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</si>
  <si>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</si>
  <si>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</si>
  <si>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belülre  (=01+…+10)</t>
  </si>
  <si>
    <t>Balatonakali Napköziotthonos Óvoda</t>
  </si>
  <si>
    <t>17. melléklet folytatása</t>
  </si>
  <si>
    <t>H/II Költségvetési évet követően esedékes kötelezettségek (=10+11)</t>
  </si>
  <si>
    <t>047320 Turizmusfej-lesztési támo-gatások és tevékenységek</t>
  </si>
  <si>
    <t>041140 Területfeljesz-tés igazgatása</t>
  </si>
  <si>
    <t>Porjekt azonosító száma</t>
  </si>
  <si>
    <t>Balatonakali vízkár-elhárítási tervének végrehajtása keretében - a sorozatos elöntések miatt halaszthatatlanná vált csapadékvíz elvezetés fejlesztése</t>
  </si>
  <si>
    <t>TOP-2.1.3-15-VE1-2016-00011</t>
  </si>
  <si>
    <t>Balatonakali civilek, generációk MAG-TÁR-HÁZA</t>
  </si>
  <si>
    <t>Balatonakali Önkormányzat Európai Uniós és hazai forrásból megvalósított, folyamatban lévő programjai</t>
  </si>
  <si>
    <t>Zánka és Térsége Oktatási Intézményi Társulás - bölcsödei ellátás</t>
  </si>
  <si>
    <t xml:space="preserve">Balatonakali Önkormányzat 2018. évi összevont konszolidált egyszerűsített mérlege </t>
  </si>
  <si>
    <t>Balatonakali Önkormányzat 2018. évi összevont konszolidált eredménykimutatása</t>
  </si>
  <si>
    <t>Balatonakali Önkormányzat 2018. évi összevont konszolidált maradványkimutatása</t>
  </si>
  <si>
    <t>Balatonakali Önkormányzat 2018. évi összevont konszolidált költségvetési főösszesítő</t>
  </si>
  <si>
    <t>Balatonakali Önkormányzat 2018. évi működési és felhalmozási egyensúlyát bemutató összevont konszolidált mérleg</t>
  </si>
  <si>
    <t>2018. évi előirányzat</t>
  </si>
  <si>
    <t>2018. évi módosított előirányzat</t>
  </si>
  <si>
    <t xml:space="preserve">Balatonakali Önkormányzat 2018. évi egyszerűsített mérlege </t>
  </si>
  <si>
    <t>a  .../2019. (V....) önkormányzati rendelethez</t>
  </si>
  <si>
    <t>Balatonakali Önkormányzat 2018. évi eredménykimutatása</t>
  </si>
  <si>
    <t>Balatonakali Önkormányzat 2018. évi maradványkimutatása</t>
  </si>
  <si>
    <t>Balatonakali Önkormányzat 2018. évi bevételei</t>
  </si>
  <si>
    <t>Elszámolásból származó bevételek</t>
  </si>
  <si>
    <t>Önkormányzatok működési támogatásai (=01+…+07)        (B11)</t>
  </si>
  <si>
    <t>Működési célú támogatások államháztartáson belülről (=07+08) (B1)</t>
  </si>
  <si>
    <t>Felhalmozási célú támogatások államháztartáson belülről (=13+14) (B2)</t>
  </si>
  <si>
    <t>Működési bevételek (=29+…+36) (B4)</t>
  </si>
  <si>
    <t>ebből: egyéb civil szervezetek</t>
  </si>
  <si>
    <t>Felhalmozási bevételek  (B5)</t>
  </si>
  <si>
    <t>Működési célú átvett pénzeszközök (=39) (B6)</t>
  </si>
  <si>
    <t>Felhalmozási célú átvett pénzeszközök (=42)  (B7)</t>
  </si>
  <si>
    <t>Költségvetési bevételek (=12+16+28+37+38+41+45)        (B1-B7)</t>
  </si>
  <si>
    <t>Foglalkoztatottak személyi juttatásai (=01+…+07) (K11)</t>
  </si>
  <si>
    <t>Külső személyi juttatások (=09+10+11) (K12)</t>
  </si>
  <si>
    <t>ebből: táppénz hozzájárulás</t>
  </si>
  <si>
    <t>Személyi juttatások összesen (=08+12) (K1)</t>
  </si>
  <si>
    <t>Egyéb pénzügyi műveletek kiadásai (K354)</t>
  </si>
  <si>
    <t>Különféle befizetések és egyéb dologi kiadások (=34+...+38)  (K35)</t>
  </si>
  <si>
    <t>Dologi kiadások (=22+25+31+33+39)  (K3)</t>
  </si>
  <si>
    <t>Ellátottak pénzbeli juttatásai (=41) (K4)</t>
  </si>
  <si>
    <t>Egyéb működési célú kiadások (=47+48+51+54) (K5)</t>
  </si>
  <si>
    <t>Beruházások (=56+…+61) (K6)</t>
  </si>
  <si>
    <t>Felújítások (=63+64) (K7)</t>
  </si>
  <si>
    <t>Egyéb felhalmozási célú támogatások államháztartáson belülre (K84)</t>
  </si>
  <si>
    <t>Felhalmozási célú visszatérítendő támogatások, kölcsönök nyújtása államháztartáson kívülre (K86)</t>
  </si>
  <si>
    <t>Egyéb felhalmozási célú kiadások (=66+67+68) (K8)</t>
  </si>
  <si>
    <t>Költségvetési kiadások (=13+14+40+45+55+62+65+69)        (K1-K8)</t>
  </si>
  <si>
    <t>Finanszírozási kiadások (=71+72) (K9)</t>
  </si>
  <si>
    <t>Kiadások összesen (=70+73)</t>
  </si>
  <si>
    <t>Balatonakali Önkormányzat 2018. évi kiadásai</t>
  </si>
  <si>
    <t>KÖZALKALMAZOTTAK ÖSSZESEN (=01)</t>
  </si>
  <si>
    <t>EGYÉB BÉRRENDSZER ÖSSZESEN (=03+04+05)</t>
  </si>
  <si>
    <t>VÁLASZTOTT TISZTSÉGVISELŐK ÖSSZESEN (=08+09+10)</t>
  </si>
  <si>
    <t>Balatonakali Önkormányzat 2018. évi felhalmozási kiadásai feladatonként/célonként</t>
  </si>
  <si>
    <t>Temető kerítés</t>
  </si>
  <si>
    <t>Szennyvízakna rekonstrukció 5 db</t>
  </si>
  <si>
    <t>Balaton utca</t>
  </si>
  <si>
    <t>Kőrakat felhúzás, medertisztítás 518 m</t>
  </si>
  <si>
    <t>Strand kerítés, kapu</t>
  </si>
  <si>
    <t>Strandi útépítési és térburkolati munkák</t>
  </si>
  <si>
    <t>Egészségház hőszigetelése</t>
  </si>
  <si>
    <t>Nagymező u. 1607. szennyvíz gerincvezeték kiépítése</t>
  </si>
  <si>
    <t>188/1 hrsz. ivóvíz gerincvezeték, bekötések</t>
  </si>
  <si>
    <t>Strand szennyvíz átemelő</t>
  </si>
  <si>
    <t xml:space="preserve">Csapadékvíz elvezetés </t>
  </si>
  <si>
    <t xml:space="preserve">Sportöltöző </t>
  </si>
  <si>
    <t>Akali Halösvény</t>
  </si>
  <si>
    <t>Traktor + munkagépek</t>
  </si>
  <si>
    <t>Gyűjtős fűnyíró</t>
  </si>
  <si>
    <t>Mandula telepítés 088/1 hrsz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</si>
  <si>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</si>
  <si>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</si>
  <si>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</si>
  <si>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</si>
  <si>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</si>
  <si>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</si>
  <si>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</si>
  <si>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</si>
  <si>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Könyvtári eszközök beszerzése</t>
  </si>
  <si>
    <t>Strand csúszda</t>
  </si>
  <si>
    <t>Szoftver</t>
  </si>
  <si>
    <t>Gyepszellőztető Optima 38 MTD</t>
  </si>
  <si>
    <t>Husqvarna lombsöprű</t>
  </si>
  <si>
    <t>Metabo Basic 250-24 W Kompresszor</t>
  </si>
  <si>
    <t>Star Shower Window Wonderland Projector</t>
  </si>
  <si>
    <t>Rugós játék</t>
  </si>
  <si>
    <t>Hintaállvány</t>
  </si>
  <si>
    <t>A0C E970SWN monitor, optikai egér</t>
  </si>
  <si>
    <t>LG 19M38A-B LED monitor (strand pénztár)</t>
  </si>
  <si>
    <t>Balatonakali Önkormányzat 2018. évi egyéb működési célú támogatások</t>
  </si>
  <si>
    <t>Balatonakali Önkormányzat részesedések állományának alakulása  2018. évben</t>
  </si>
  <si>
    <t>Balatonudvari Község Önkormányzata</t>
  </si>
  <si>
    <t>Belső ellenőrzés, kistérségi társulás tagdíj</t>
  </si>
  <si>
    <t>Balatoni Szövetség - www.hirbalaton.hu támogatása</t>
  </si>
  <si>
    <t>Egyéb működési célú támogatások államháztartáson kívülre - egyéb civil szervezetek (=12+…+24)</t>
  </si>
  <si>
    <t>Egyéb működési célú támogatások állam-háztartáson kívülre  - egyéb vállalkozások (=26)</t>
  </si>
  <si>
    <t>Balatonakali Önkormányzat 2018. évi egyéb felhalmozási célú támogatások</t>
  </si>
  <si>
    <t xml:space="preserve">Felhalmozási célú visszatérítendő támogatások, kölcsönök nyújtása államháztartáson kívülre </t>
  </si>
  <si>
    <t>Egyéb felhalmozási célú támogatások államháztartáson belülre</t>
  </si>
  <si>
    <t xml:space="preserve">Balatonakali Önkormányzat 2018. évi pénzforgalom egyeztetése </t>
  </si>
  <si>
    <t>Adott előleghez kapcsolódó előzetesen felszámított ÁFA (36413)</t>
  </si>
  <si>
    <t>Egyéb sajátos elszámolások (=08+…+14)</t>
  </si>
  <si>
    <t>Pénzkészlet összesen (16+17+18+19) (20=05+06+07+15)</t>
  </si>
  <si>
    <t xml:space="preserve">Balatonakali Önkormányzat immateriális javak és tárgyi eszközök állományának alakulása 2018. évben </t>
  </si>
  <si>
    <t>Balatonakali Önkormányzat ingatlanok értékének vagyonelemenkénti bemutatása 2018. évben</t>
  </si>
  <si>
    <t>A 2017. évről áthúzódó bérkompenzáció támogatása</t>
  </si>
  <si>
    <t>Polgármesteri illetmény támogatása</t>
  </si>
  <si>
    <t>A települési önkormányzatok szociális célú tüzelőanyag vásárlásához kapcsolódó támogatása</t>
  </si>
  <si>
    <t>Az Önkormányzati feladatellátást szolgáló fejlesztések előirányzatból forráshiány miatt támogatásban nem részesült pályázatok támogatása</t>
  </si>
  <si>
    <t>A költségvetési szerveknél foglalkoztatottak 2018. évi bérkompenzációja</t>
  </si>
  <si>
    <t>A települési önkormányzatok 2017. évi szociális célú tüzelőanyag vásárlásához kapcsolódó kiegészítő támogatása</t>
  </si>
  <si>
    <t>A téli rezsicsökkentésben korábban nem részesült, a vezetékes gáz- vagy távfűtéstől eltérő fűtőanyagot használó háztartások egyszeri támogatása</t>
  </si>
  <si>
    <t>Összesen (=01+…+11)</t>
  </si>
  <si>
    <t>Az önkormányzat által az adott célra ténylegesen felhasznált összeg (2018-ben)</t>
  </si>
  <si>
    <t>Az önkormányzat által  fel nem használt, de a következő (2019) évben jogszerűen felhasználható összeg</t>
  </si>
  <si>
    <t>Balatonakali Önkormányzat követelések állományának alakulása 2018. évben</t>
  </si>
  <si>
    <t>Balatonakali Önkormányzat kötelezettségek állományának alakulása 2018. évben</t>
  </si>
  <si>
    <t xml:space="preserve">D/II/4 Költségvetési évet követően esedékes követelések működési bevételre </t>
  </si>
  <si>
    <t xml:space="preserve">D/II/7 Költségvetési évet követően esedékes követelések felhalmozási célú átvett pénzeszközre </t>
  </si>
  <si>
    <t>D/II Költségvetési évet követően esedékes követelések (=09+10+11)</t>
  </si>
  <si>
    <t>- ebből: igénybevett szolgáltatásokra adott előlegek</t>
  </si>
  <si>
    <t>Előző évi követelés helyesbítése (+-)</t>
  </si>
  <si>
    <t>H/I/8 Költségvetési évben esedékes kötelezett-ségek egyéb felhamozási célú kiadásokra (4218)</t>
  </si>
  <si>
    <t>H/I Költségvetési évben esedékes kötelezett-ségek  (=01+…+09)</t>
  </si>
  <si>
    <t>H/II/4 Költségvetési évet követően esedékes köte-lezettségek ellátottak pénzbeli juttatásaira (4224)</t>
  </si>
  <si>
    <t>Balatonakali Önkormányzat eszközök értékvesztésének alakulása 2018. évben</t>
  </si>
  <si>
    <t>Felhalmozási kiadások összesen(=10+11+12)</t>
  </si>
  <si>
    <t>Költségvetési kiadások (=08+13)</t>
  </si>
  <si>
    <t>Finanszírozási kiadások (=15+16)</t>
  </si>
  <si>
    <t>Kiadások összesen (=14+17)</t>
  </si>
  <si>
    <t>Balatonakali Önkormányzat 2018. évi kiadásai kormányzati funkciónként - kötelező feladatok</t>
  </si>
  <si>
    <t>032020 Tűz- és katasztrófavédelmi tevékenységek</t>
  </si>
  <si>
    <t>041140 Területfejlesztés igazgatása</t>
  </si>
  <si>
    <t>051030 Nem veszélyes hulladék vegyes begyűjtése, szállítása, átrakása</t>
  </si>
  <si>
    <t>066010  Zöldterület-kezelés</t>
  </si>
  <si>
    <t>Balatonakali Önkormányzat 2018. évi kiadásai kormányzati funkciónként - önként vállalt feladatok</t>
  </si>
  <si>
    <t>081045 Szabadidősport- (rekreációs sport-) tevékenység és támogatása</t>
  </si>
  <si>
    <t>082010 Kultúra igazgatása</t>
  </si>
  <si>
    <t xml:space="preserve">Egyéb felhalmozási célú támogatások államháztartáson belülre </t>
  </si>
  <si>
    <t>Egyéb felhalmozási célú támogatások államháztartáson kívülre</t>
  </si>
  <si>
    <t>086010 Határon túli magyarok egyéb támogatásai</t>
  </si>
  <si>
    <t xml:space="preserve">Kamatbevételek és más nyereségjellegű bevételek </t>
  </si>
  <si>
    <t>Általános forgalmi adó visszatérítése</t>
  </si>
  <si>
    <t xml:space="preserve">Felhalmozási bevételek  </t>
  </si>
  <si>
    <t>Működési célú átvett pénzeszközök (=21)</t>
  </si>
  <si>
    <t>Felhalmozási célú átvett pénzeszközök (=23)</t>
  </si>
  <si>
    <t>Költségvetési bevételek (3+6+10+19+20+22+24)</t>
  </si>
  <si>
    <t>Finanszírozási bevételek (=26+27+28)</t>
  </si>
  <si>
    <t>Bevételek összesen (=25+29)</t>
  </si>
  <si>
    <t>Balatonakali Önkormányzat 2018. évi bevételei kormányzati funkciónként - önként vállalt feladatok</t>
  </si>
  <si>
    <t>2018. évi eredeti előirányzat</t>
  </si>
  <si>
    <t>Balatonakali Önkormányzat 2018. évi közvetett támogatásai</t>
  </si>
  <si>
    <t>Teljesítés 2018.12.31-ig</t>
  </si>
  <si>
    <t xml:space="preserve">Balatonakali Napköziotthonos Óvoda 2018. évi egyszerűsített mérlege </t>
  </si>
  <si>
    <t>Balatonakali Napköziotthonos Óvoda 2018. évi eredménykimutatása</t>
  </si>
  <si>
    <t>Balatonakali Napköziotthonos Óvoda 2018. évi maradványkimutatása</t>
  </si>
  <si>
    <t>Balatonakali Napköziotthonos Óvoda 2018. évi bevételei</t>
  </si>
  <si>
    <t>Működési bevételek (=01+02) (B4)</t>
  </si>
  <si>
    <t>Balatonakali Napköziotthonos Óvoda 2018. évi kiadásai</t>
  </si>
  <si>
    <t>Foglalkoztatottak személyi juttatásai (=01+…+04)        (K11)</t>
  </si>
  <si>
    <t>Személyi juttatások összesen (=05+08) (K1)</t>
  </si>
  <si>
    <t>Készletbeszerzés (=14+15) (K31)</t>
  </si>
  <si>
    <t>Kommunikációs szolgáltatások (=17+18) (K32)</t>
  </si>
  <si>
    <t>Szolgáltatási kiadások (=20+...+24) (K33)</t>
  </si>
  <si>
    <t>Különféle befizetések és egyéb dologi kiadások (=28+29)        (K35)</t>
  </si>
  <si>
    <t>35</t>
  </si>
  <si>
    <t>Dologi kiadások (=16+19+25+27+30) (K3)</t>
  </si>
  <si>
    <t xml:space="preserve">Működési kiadások összesen (=09+10+31)                                                                    </t>
  </si>
  <si>
    <t xml:space="preserve">Költségvetési kiadások (=32)                                                                                                               </t>
  </si>
  <si>
    <t xml:space="preserve">Kiadások összesen (=33+34)                                                                                                       </t>
  </si>
  <si>
    <t xml:space="preserve">Balatonakali Napköziotthonos Óvoda 2018. évi pénzforgalom egyeztetése </t>
  </si>
  <si>
    <t>Felhamozási bevételek</t>
  </si>
  <si>
    <t>EFOP-1.5.2-16-2017-00001</t>
  </si>
  <si>
    <t xml:space="preserve">Humán szolgáltatások fejlesztése térségi szemléletben Tihany térségében                                                     </t>
  </si>
  <si>
    <t>Balatonakali Halösvény fejlesztése</t>
  </si>
  <si>
    <t>Jubiláló testvérek - kézfogás</t>
  </si>
  <si>
    <t>BGA/4811/2018</t>
  </si>
  <si>
    <t>Balaton utca út és járdaburkolatok felújítása</t>
  </si>
  <si>
    <t>BMÖFTE/1-2/2018</t>
  </si>
  <si>
    <t>VP6-7.2.1- 7.4.1.2-16</t>
  </si>
  <si>
    <t>Külterületi helyi közutak fejlesztése, önkormányzati utak kezeléséhez, állapotjavításához szükségeses erő- és munkagépek beszerzése</t>
  </si>
  <si>
    <t>Balatonakali Önkormányzat 2018. évi bevételei kormányzati funkciónként - kötelező feladatok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</si>
  <si>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</si>
  <si>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</si>
  <si>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</si>
  <si>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</si>
  <si>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</si>
  <si>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31.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</si>
</sst>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33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</fills>
  <borders count="2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3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2" xfId="4" applyNumberFormat="1" applyFont="1" applyBorder="1" applyAlignment="1">
      <alignment horizontal="right" vertical="center"/>
    </xf>
    <xf numFmtId="10" fontId="5" fillId="0" borderId="83" xfId="4" applyNumberFormat="1" applyFont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left" vertical="center" wrapText="1"/>
    </xf>
    <xf numFmtId="10" fontId="9" fillId="0" borderId="85" xfId="4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justify" vertical="center"/>
    </xf>
    <xf numFmtId="3" fontId="5" fillId="0" borderId="89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5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vertical="center" wrapText="1"/>
    </xf>
    <xf numFmtId="3" fontId="9" fillId="0" borderId="84" xfId="4" applyNumberFormat="1" applyFont="1" applyFill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/>
    </xf>
    <xf numFmtId="3" fontId="5" fillId="0" borderId="89" xfId="4" applyNumberFormat="1" applyFont="1" applyBorder="1" applyAlignment="1">
      <alignment horizontal="right" vertical="center"/>
    </xf>
    <xf numFmtId="10" fontId="5" fillId="0" borderId="90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5" xfId="7" applyFont="1" applyBorder="1" applyAlignment="1">
      <alignment horizontal="center" vertical="center" wrapText="1"/>
    </xf>
    <xf numFmtId="0" fontId="5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justify" vertical="center" wrapText="1"/>
    </xf>
    <xf numFmtId="0" fontId="5" fillId="0" borderId="105" xfId="7" applyFont="1" applyBorder="1" applyAlignment="1">
      <alignment horizontal="center" vertical="center" wrapText="1"/>
    </xf>
    <xf numFmtId="0" fontId="5" fillId="0" borderId="106" xfId="7" applyFont="1" applyBorder="1" applyAlignment="1">
      <alignment horizontal="center" vertical="center"/>
    </xf>
    <xf numFmtId="0" fontId="5" fillId="0" borderId="107" xfId="7" applyFont="1" applyBorder="1" applyAlignment="1">
      <alignment vertical="center" wrapText="1"/>
    </xf>
    <xf numFmtId="0" fontId="5" fillId="0" borderId="108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10" xfId="7" applyNumberFormat="1" applyFont="1" applyBorder="1" applyAlignment="1">
      <alignment horizontal="center" vertical="center" wrapText="1"/>
    </xf>
    <xf numFmtId="0" fontId="5" fillId="0" borderId="100" xfId="7" applyFont="1" applyBorder="1" applyAlignment="1">
      <alignment vertical="center" wrapText="1"/>
    </xf>
    <xf numFmtId="3" fontId="5" fillId="0" borderId="102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1" xfId="7" applyNumberFormat="1" applyFont="1" applyBorder="1" applyAlignment="1">
      <alignment horizontal="center" vertical="center" wrapText="1"/>
    </xf>
    <xf numFmtId="3" fontId="5" fillId="0" borderId="112" xfId="7" applyNumberFormat="1" applyFont="1" applyBorder="1" applyAlignment="1">
      <alignment horizontal="center" vertical="center" wrapText="1"/>
    </xf>
    <xf numFmtId="3" fontId="5" fillId="0" borderId="113" xfId="7" applyNumberFormat="1" applyFont="1" applyBorder="1" applyAlignment="1">
      <alignment horizontal="center" vertical="center" wrapText="1"/>
    </xf>
    <xf numFmtId="0" fontId="5" fillId="0" borderId="114" xfId="7" applyFont="1" applyBorder="1" applyAlignment="1">
      <alignment horizontal="justify" vertical="center" wrapText="1"/>
    </xf>
    <xf numFmtId="3" fontId="5" fillId="0" borderId="108" xfId="7" applyNumberFormat="1" applyFont="1" applyBorder="1" applyAlignment="1">
      <alignment horizontal="center" vertical="center" wrapText="1"/>
    </xf>
    <xf numFmtId="0" fontId="5" fillId="0" borderId="115" xfId="7" applyFont="1" applyBorder="1" applyAlignment="1">
      <alignment horizontal="center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3" fontId="5" fillId="0" borderId="117" xfId="7" applyNumberFormat="1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19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20" xfId="7" applyFont="1" applyBorder="1" applyAlignment="1">
      <alignment vertical="center"/>
    </xf>
    <xf numFmtId="0" fontId="5" fillId="0" borderId="121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2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3" xfId="7" applyFont="1" applyBorder="1" applyAlignment="1">
      <alignment horizontal="center" vertical="center"/>
    </xf>
    <xf numFmtId="0" fontId="5" fillId="0" borderId="124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5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6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8" xfId="7" applyNumberFormat="1" applyFont="1" applyBorder="1" applyAlignment="1">
      <alignment horizontal="right" vertical="center"/>
    </xf>
    <xf numFmtId="3" fontId="5" fillId="0" borderId="129" xfId="7" applyNumberFormat="1" applyFont="1" applyBorder="1" applyAlignment="1">
      <alignment horizontal="right" vertical="center"/>
    </xf>
    <xf numFmtId="3" fontId="5" fillId="0" borderId="110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100" xfId="7" applyFont="1" applyBorder="1" applyAlignment="1">
      <alignment vertical="center"/>
    </xf>
    <xf numFmtId="3" fontId="6" fillId="0" borderId="130" xfId="7" applyNumberFormat="1" applyFont="1" applyBorder="1" applyAlignment="1">
      <alignment horizontal="right" vertical="center"/>
    </xf>
    <xf numFmtId="3" fontId="6" fillId="0" borderId="131" xfId="7" applyNumberFormat="1" applyFont="1" applyBorder="1" applyAlignment="1">
      <alignment horizontal="right" vertical="center"/>
    </xf>
    <xf numFmtId="3" fontId="6" fillId="0" borderId="132" xfId="7" applyNumberFormat="1" applyFont="1" applyBorder="1" applyAlignment="1">
      <alignment horizontal="right" vertical="center"/>
    </xf>
    <xf numFmtId="0" fontId="5" fillId="0" borderId="96" xfId="7" applyFont="1" applyBorder="1" applyAlignment="1">
      <alignment vertical="center"/>
    </xf>
    <xf numFmtId="3" fontId="5" fillId="0" borderId="98" xfId="7" applyNumberFormat="1" applyFont="1" applyBorder="1" applyAlignment="1">
      <alignment horizontal="right" vertical="center"/>
    </xf>
    <xf numFmtId="0" fontId="5" fillId="0" borderId="86" xfId="7" applyFont="1" applyBorder="1" applyAlignment="1">
      <alignment vertical="center"/>
    </xf>
    <xf numFmtId="3" fontId="5" fillId="0" borderId="88" xfId="7" applyNumberFormat="1" applyFont="1" applyBorder="1" applyAlignment="1">
      <alignment horizontal="right" vertical="center"/>
    </xf>
    <xf numFmtId="3" fontId="5" fillId="0" borderId="133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5" fillId="0" borderId="139" xfId="7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 wrapText="1"/>
    </xf>
    <xf numFmtId="0" fontId="5" fillId="0" borderId="144" xfId="7" applyFont="1" applyBorder="1" applyAlignment="1">
      <alignment horizontal="center" vertical="center"/>
    </xf>
    <xf numFmtId="0" fontId="5" fillId="0" borderId="145" xfId="7" applyFont="1" applyBorder="1" applyAlignment="1">
      <alignment horizontal="center" vertical="center"/>
    </xf>
    <xf numFmtId="0" fontId="9" fillId="0" borderId="146" xfId="7" applyFont="1" applyBorder="1" applyAlignment="1">
      <alignment horizontal="center" vertical="center"/>
    </xf>
    <xf numFmtId="0" fontId="9" fillId="0" borderId="147" xfId="7" applyFont="1" applyBorder="1" applyAlignment="1">
      <alignment horizontal="center" vertical="center"/>
    </xf>
    <xf numFmtId="0" fontId="6" fillId="3" borderId="120" xfId="7" applyFont="1" applyFill="1" applyBorder="1" applyAlignment="1">
      <alignment vertical="center"/>
    </xf>
    <xf numFmtId="0" fontId="6" fillId="2" borderId="148" xfId="0" applyFont="1" applyFill="1" applyBorder="1" applyAlignment="1">
      <alignment horizontal="center" vertical="center" wrapText="1"/>
    </xf>
    <xf numFmtId="0" fontId="5" fillId="0" borderId="147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right" vertical="center"/>
    </xf>
    <xf numFmtId="0" fontId="6" fillId="3" borderId="149" xfId="7" applyFont="1" applyFill="1" applyBorder="1" applyAlignment="1">
      <alignment vertical="center"/>
    </xf>
    <xf numFmtId="0" fontId="5" fillId="0" borderId="139" xfId="0" applyFont="1" applyFill="1" applyBorder="1" applyAlignment="1">
      <alignment horizontal="center" vertical="center" wrapText="1"/>
    </xf>
    <xf numFmtId="0" fontId="5" fillId="0" borderId="152" xfId="0" applyFont="1" applyFill="1" applyBorder="1" applyAlignment="1">
      <alignment horizontal="center" vertical="center" wrapText="1"/>
    </xf>
    <xf numFmtId="3" fontId="6" fillId="0" borderId="149" xfId="0" applyNumberFormat="1" applyFont="1" applyBorder="1" applyAlignment="1">
      <alignment horizontal="right" vertical="center" wrapText="1"/>
    </xf>
    <xf numFmtId="3" fontId="6" fillId="2" borderId="114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4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5" fillId="0" borderId="109" xfId="0" applyFont="1" applyBorder="1" applyAlignment="1">
      <alignment horizontal="left" vertical="center" wrapText="1"/>
    </xf>
    <xf numFmtId="0" fontId="6" fillId="2" borderId="102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8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60" xfId="0" applyNumberFormat="1" applyFont="1" applyBorder="1" applyAlignment="1">
      <alignment horizontal="right" vertical="center" wrapText="1"/>
    </xf>
    <xf numFmtId="3" fontId="6" fillId="2" borderId="161" xfId="0" applyNumberFormat="1" applyFont="1" applyFill="1" applyBorder="1" applyAlignment="1">
      <alignment horizontal="right" vertical="center" wrapText="1"/>
    </xf>
    <xf numFmtId="3" fontId="6" fillId="2" borderId="162" xfId="0" applyNumberFormat="1" applyFont="1" applyFill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7" xfId="7" applyFont="1" applyBorder="1" applyAlignment="1">
      <alignment horizontal="center" vertical="center" wrapText="1"/>
    </xf>
    <xf numFmtId="0" fontId="5" fillId="0" borderId="168" xfId="7" applyFont="1" applyBorder="1" applyAlignment="1">
      <alignment horizontal="center" vertical="center"/>
    </xf>
    <xf numFmtId="0" fontId="5" fillId="0" borderId="167" xfId="7" applyFont="1" applyBorder="1" applyAlignment="1">
      <alignment horizontal="center" vertical="center"/>
    </xf>
    <xf numFmtId="3" fontId="5" fillId="0" borderId="169" xfId="7" applyNumberFormat="1" applyFont="1" applyBorder="1" applyAlignment="1">
      <alignment horizontal="center" vertical="center" wrapText="1"/>
    </xf>
    <xf numFmtId="3" fontId="5" fillId="0" borderId="167" xfId="7" applyNumberFormat="1" applyFont="1" applyBorder="1" applyAlignment="1">
      <alignment horizontal="center" vertical="center" wrapText="1"/>
    </xf>
    <xf numFmtId="3" fontId="5" fillId="0" borderId="170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79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3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12" fillId="0" borderId="152" xfId="7" applyFont="1" applyBorder="1" applyAlignment="1">
      <alignment horizontal="center" vertical="center" wrapText="1"/>
    </xf>
    <xf numFmtId="0" fontId="12" fillId="0" borderId="122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3" xfId="7" applyNumberFormat="1" applyFont="1" applyFill="1" applyBorder="1" applyAlignment="1">
      <alignment vertical="center"/>
    </xf>
    <xf numFmtId="10" fontId="5" fillId="0" borderId="184" xfId="7" applyNumberFormat="1" applyFont="1" applyBorder="1" applyAlignment="1">
      <alignment horizontal="right" vertical="center"/>
    </xf>
    <xf numFmtId="10" fontId="5" fillId="0" borderId="185" xfId="7" applyNumberFormat="1" applyFont="1" applyBorder="1" applyAlignment="1">
      <alignment horizontal="right" vertical="center"/>
    </xf>
    <xf numFmtId="10" fontId="5" fillId="0" borderId="103" xfId="7" applyNumberFormat="1" applyFont="1" applyBorder="1" applyAlignment="1">
      <alignment vertical="center"/>
    </xf>
    <xf numFmtId="10" fontId="6" fillId="0" borderId="186" xfId="7" applyNumberFormat="1" applyFont="1" applyBorder="1" applyAlignment="1">
      <alignment horizontal="right" vertical="center"/>
    </xf>
    <xf numFmtId="10" fontId="5" fillId="0" borderId="90" xfId="7" applyNumberFormat="1" applyFont="1" applyBorder="1" applyAlignment="1">
      <alignment horizontal="right" vertical="center"/>
    </xf>
    <xf numFmtId="10" fontId="5" fillId="0" borderId="166" xfId="7" applyNumberFormat="1" applyFont="1" applyBorder="1" applyAlignment="1">
      <alignment horizontal="right" vertical="center"/>
    </xf>
    <xf numFmtId="10" fontId="5" fillId="0" borderId="187" xfId="7" applyNumberFormat="1" applyFont="1" applyBorder="1" applyAlignment="1">
      <alignment horizontal="right" vertical="center"/>
    </xf>
    <xf numFmtId="10" fontId="6" fillId="0" borderId="132" xfId="7" applyNumberFormat="1" applyFont="1" applyBorder="1" applyAlignment="1">
      <alignment horizontal="right" vertical="center"/>
    </xf>
    <xf numFmtId="49" fontId="6" fillId="0" borderId="19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8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199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00" xfId="5" applyNumberFormat="1" applyFont="1" applyFill="1" applyBorder="1" applyAlignment="1">
      <alignment horizontal="center" vertical="center"/>
    </xf>
    <xf numFmtId="3" fontId="6" fillId="2" borderId="100" xfId="0" applyNumberFormat="1" applyFont="1" applyFill="1" applyBorder="1" applyAlignment="1">
      <alignment horizontal="right" vertical="center" wrapText="1"/>
    </xf>
    <xf numFmtId="3" fontId="5" fillId="0" borderId="153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4" xfId="0" applyNumberFormat="1" applyFont="1" applyBorder="1" applyAlignment="1">
      <alignment horizontal="right" vertical="center" wrapText="1"/>
    </xf>
    <xf numFmtId="3" fontId="6" fillId="2" borderId="102" xfId="0" applyNumberFormat="1" applyFont="1" applyFill="1" applyBorder="1" applyAlignment="1">
      <alignment horizontal="right" vertical="center" wrapText="1"/>
    </xf>
    <xf numFmtId="3" fontId="6" fillId="0" borderId="110" xfId="0" applyNumberFormat="1" applyFont="1" applyBorder="1" applyAlignment="1">
      <alignment horizontal="right" vertical="center" wrapText="1"/>
    </xf>
    <xf numFmtId="3" fontId="6" fillId="0" borderId="126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2" xfId="0" applyFont="1" applyBorder="1" applyAlignment="1">
      <alignment horizontal="left" vertical="center" wrapText="1"/>
    </xf>
    <xf numFmtId="0" fontId="5" fillId="0" borderId="117" xfId="0" applyFont="1" applyBorder="1" applyAlignment="1">
      <alignment horizontal="left" vertical="center" wrapText="1"/>
    </xf>
    <xf numFmtId="0" fontId="9" fillId="0" borderId="117" xfId="0" applyFont="1" applyBorder="1" applyAlignment="1">
      <alignment horizontal="left" vertical="center" wrapText="1"/>
    </xf>
    <xf numFmtId="0" fontId="6" fillId="0" borderId="117" xfId="0" applyFont="1" applyBorder="1" applyAlignment="1">
      <alignment horizontal="left" vertical="center" wrapText="1"/>
    </xf>
    <xf numFmtId="0" fontId="10" fillId="0" borderId="117" xfId="0" applyFont="1" applyBorder="1" applyAlignment="1">
      <alignment horizontal="left" vertical="center" wrapText="1"/>
    </xf>
    <xf numFmtId="0" fontId="6" fillId="0" borderId="113" xfId="0" applyFont="1" applyBorder="1" applyAlignment="1">
      <alignment horizontal="left" vertical="center" wrapText="1"/>
    </xf>
    <xf numFmtId="10" fontId="5" fillId="0" borderId="203" xfId="0" applyNumberFormat="1" applyFont="1" applyBorder="1" applyAlignment="1">
      <alignment horizontal="right" vertical="center" wrapText="1"/>
    </xf>
    <xf numFmtId="10" fontId="5" fillId="0" borderId="204" xfId="0" applyNumberFormat="1" applyFont="1" applyBorder="1" applyAlignment="1">
      <alignment horizontal="right" vertical="center" wrapText="1"/>
    </xf>
    <xf numFmtId="10" fontId="9" fillId="0" borderId="204" xfId="0" applyNumberFormat="1" applyFont="1" applyBorder="1" applyAlignment="1">
      <alignment horizontal="right" vertical="center" wrapText="1"/>
    </xf>
    <xf numFmtId="10" fontId="6" fillId="0" borderId="204" xfId="0" applyNumberFormat="1" applyFont="1" applyFill="1" applyBorder="1" applyAlignment="1">
      <alignment horizontal="right" vertical="center" wrapText="1"/>
    </xf>
    <xf numFmtId="10" fontId="10" fillId="0" borderId="204" xfId="0" applyNumberFormat="1" applyFont="1" applyBorder="1" applyAlignment="1">
      <alignment horizontal="right" vertical="center" wrapText="1"/>
    </xf>
    <xf numFmtId="10" fontId="6" fillId="0" borderId="205" xfId="0" applyNumberFormat="1" applyFont="1" applyBorder="1" applyAlignment="1">
      <alignment horizontal="right" vertical="center" wrapText="1"/>
    </xf>
    <xf numFmtId="0" fontId="5" fillId="0" borderId="20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07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08" xfId="0" applyFont="1" applyBorder="1" applyAlignment="1">
      <alignment horizontal="left" vertical="center" wrapText="1"/>
    </xf>
    <xf numFmtId="3" fontId="6" fillId="4" borderId="122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2" xfId="4" applyNumberFormat="1" applyFont="1" applyFill="1" applyBorder="1" applyAlignment="1">
      <alignment horizontal="right" vertical="center"/>
    </xf>
    <xf numFmtId="10" fontId="9" fillId="4" borderId="94" xfId="4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3" fontId="9" fillId="4" borderId="210" xfId="4" applyNumberFormat="1" applyFont="1" applyFill="1" applyBorder="1" applyAlignment="1">
      <alignment horizontal="right" vertical="center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7" xfId="4" applyNumberFormat="1" applyFont="1" applyFill="1" applyBorder="1" applyAlignment="1">
      <alignment horizontal="right" vertical="center"/>
    </xf>
    <xf numFmtId="10" fontId="9" fillId="4" borderId="85" xfId="4" applyNumberFormat="1" applyFont="1" applyFill="1" applyBorder="1" applyAlignment="1">
      <alignment horizontal="right" vertical="center"/>
    </xf>
    <xf numFmtId="0" fontId="9" fillId="4" borderId="91" xfId="4" applyFont="1" applyFill="1" applyBorder="1" applyAlignment="1">
      <alignment vertical="center" wrapText="1"/>
    </xf>
    <xf numFmtId="3" fontId="9" fillId="4" borderId="9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1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3" fontId="6" fillId="4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1" xfId="7" applyNumberFormat="1" applyFont="1" applyBorder="1" applyAlignment="1">
      <alignment horizontal="center" vertical="center" wrapText="1"/>
    </xf>
    <xf numFmtId="3" fontId="5" fillId="0" borderId="212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3" xfId="7" applyNumberFormat="1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2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39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2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3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3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4" xfId="0" applyFont="1" applyBorder="1" applyAlignment="1">
      <alignment horizontal="left" vertical="center" wrapText="1"/>
    </xf>
    <xf numFmtId="3" fontId="29" fillId="0" borderId="155" xfId="0" applyNumberFormat="1" applyFont="1" applyBorder="1" applyAlignment="1">
      <alignment horizontal="right" vertical="center" wrapText="1"/>
    </xf>
    <xf numFmtId="3" fontId="29" fillId="0" borderId="149" xfId="0" applyNumberFormat="1" applyFont="1" applyBorder="1" applyAlignment="1">
      <alignment horizontal="right" vertical="center" wrapText="1"/>
    </xf>
    <xf numFmtId="3" fontId="29" fillId="0" borderId="164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4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6" xfId="0" applyNumberFormat="1" applyFont="1" applyBorder="1" applyAlignment="1">
      <alignment horizontal="right" vertical="center" wrapText="1"/>
    </xf>
    <xf numFmtId="3" fontId="27" fillId="0" borderId="157" xfId="0" applyNumberFormat="1" applyFont="1" applyBorder="1" applyAlignment="1">
      <alignment horizontal="right" vertical="center" wrapText="1"/>
    </xf>
    <xf numFmtId="49" fontId="29" fillId="0" borderId="197" xfId="0" applyNumberFormat="1" applyFont="1" applyBorder="1" applyAlignment="1">
      <alignment horizontal="center" vertical="center" wrapText="1"/>
    </xf>
    <xf numFmtId="0" fontId="29" fillId="0" borderId="110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09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2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5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15" xfId="0" applyFont="1" applyBorder="1" applyAlignment="1">
      <alignment horizontal="center" vertical="center" wrapText="1"/>
    </xf>
    <xf numFmtId="0" fontId="6" fillId="0" borderId="181" xfId="0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6" xfId="0" applyFont="1" applyBorder="1" applyAlignment="1">
      <alignment horizontal="left" vertical="center" wrapText="1"/>
    </xf>
    <xf numFmtId="0" fontId="9" fillId="0" borderId="111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9" fillId="0" borderId="216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1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6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3" fontId="5" fillId="0" borderId="159" xfId="0" applyNumberFormat="1" applyFont="1" applyBorder="1" applyAlignment="1">
      <alignment vertical="center"/>
    </xf>
    <xf numFmtId="3" fontId="5" fillId="0" borderId="154" xfId="0" applyNumberFormat="1" applyFont="1" applyBorder="1" applyAlignment="1">
      <alignment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17" xfId="4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horizontal="center" vertical="top" wrapText="1"/>
    </xf>
    <xf numFmtId="3" fontId="5" fillId="0" borderId="173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19" xfId="0" applyNumberFormat="1" applyFont="1" applyBorder="1" applyAlignment="1">
      <alignment horizontal="right" vertical="center" wrapText="1"/>
    </xf>
    <xf numFmtId="0" fontId="5" fillId="0" borderId="220" xfId="0" applyFont="1" applyFill="1" applyBorder="1" applyAlignment="1">
      <alignment horizontal="center" vertical="top" wrapText="1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21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2" xfId="7" applyFont="1" applyBorder="1" applyAlignment="1">
      <alignment horizontal="center" vertical="center"/>
    </xf>
    <xf numFmtId="0" fontId="5" fillId="0" borderId="223" xfId="0" applyFont="1" applyBorder="1" applyAlignment="1">
      <alignment vertical="center"/>
    </xf>
    <xf numFmtId="3" fontId="5" fillId="0" borderId="224" xfId="0" applyNumberFormat="1" applyFont="1" applyBorder="1" applyAlignment="1">
      <alignment horizontal="right" vertical="center"/>
    </xf>
    <xf numFmtId="0" fontId="5" fillId="0" borderId="225" xfId="0" applyFont="1" applyBorder="1" applyAlignment="1">
      <alignment horizontal="center" vertical="center"/>
    </xf>
    <xf numFmtId="3" fontId="5" fillId="0" borderId="226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3" fontId="6" fillId="0" borderId="130" xfId="0" applyNumberFormat="1" applyFont="1" applyBorder="1" applyAlignment="1">
      <alignment horizontal="right" vertical="center"/>
    </xf>
    <xf numFmtId="3" fontId="6" fillId="3" borderId="101" xfId="0" applyNumberFormat="1" applyFont="1" applyFill="1" applyBorder="1" applyAlignment="1">
      <alignment horizontal="right" vertical="center"/>
    </xf>
    <xf numFmtId="0" fontId="6" fillId="3" borderId="176" xfId="0" applyFont="1" applyFill="1" applyBorder="1" applyAlignment="1">
      <alignment vertical="center"/>
    </xf>
    <xf numFmtId="0" fontId="6" fillId="3" borderId="228" xfId="0" applyFont="1" applyFill="1" applyBorder="1" applyAlignment="1">
      <alignment vertical="center"/>
    </xf>
    <xf numFmtId="10" fontId="5" fillId="0" borderId="190" xfId="0" applyNumberFormat="1" applyFont="1" applyBorder="1" applyAlignment="1">
      <alignment horizontal="right" vertical="center"/>
    </xf>
    <xf numFmtId="10" fontId="6" fillId="0" borderId="130" xfId="0" applyNumberFormat="1" applyFont="1" applyBorder="1" applyAlignment="1">
      <alignment horizontal="right" vertical="center"/>
    </xf>
    <xf numFmtId="10" fontId="6" fillId="3" borderId="101" xfId="0" applyNumberFormat="1" applyFont="1" applyFill="1" applyBorder="1" applyAlignment="1">
      <alignment horizontal="right" vertical="center"/>
    </xf>
    <xf numFmtId="10" fontId="5" fillId="0" borderId="229" xfId="0" applyNumberFormat="1" applyFont="1" applyBorder="1" applyAlignment="1">
      <alignment horizontal="right" vertical="center"/>
    </xf>
    <xf numFmtId="10" fontId="6" fillId="0" borderId="186" xfId="0" applyNumberFormat="1" applyFont="1" applyBorder="1" applyAlignment="1">
      <alignment horizontal="right" vertical="center"/>
    </xf>
    <xf numFmtId="10" fontId="6" fillId="3" borderId="103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3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31" xfId="0" applyNumberFormat="1" applyFont="1" applyBorder="1" applyAlignment="1">
      <alignment horizontal="right" vertical="center" wrapText="1"/>
    </xf>
    <xf numFmtId="3" fontId="5" fillId="0" borderId="231" xfId="0" applyNumberFormat="1" applyFont="1" applyBorder="1" applyAlignment="1">
      <alignment horizontal="right" vertical="center" wrapText="1"/>
    </xf>
    <xf numFmtId="3" fontId="6" fillId="0" borderId="204" xfId="0" applyNumberFormat="1" applyFont="1" applyBorder="1" applyAlignment="1">
      <alignment horizontal="right" vertical="center" wrapText="1"/>
    </xf>
    <xf numFmtId="3" fontId="5" fillId="0" borderId="232" xfId="0" applyNumberFormat="1" applyFont="1" applyBorder="1" applyAlignment="1">
      <alignment horizontal="right" vertical="center" wrapText="1"/>
    </xf>
    <xf numFmtId="3" fontId="5" fillId="0" borderId="233" xfId="0" applyNumberFormat="1" applyFont="1" applyBorder="1" applyAlignment="1">
      <alignment horizontal="right" vertical="center" wrapText="1"/>
    </xf>
    <xf numFmtId="3" fontId="6" fillId="0" borderId="23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5" fillId="0" borderId="23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178" xfId="0" applyFont="1" applyFill="1" applyBorder="1" applyAlignment="1">
      <alignment horizontal="center" vertical="center" wrapText="1"/>
    </xf>
    <xf numFmtId="0" fontId="9" fillId="0" borderId="235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10" fontId="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0" xfId="0" applyNumberFormat="1" applyFont="1"/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14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20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vertical="center"/>
    </xf>
    <xf numFmtId="10" fontId="6" fillId="6" borderId="5" xfId="7" applyNumberFormat="1" applyFont="1" applyFill="1" applyBorder="1" applyAlignment="1">
      <alignment horizontal="right" vertical="center"/>
    </xf>
    <xf numFmtId="0" fontId="6" fillId="6" borderId="121" xfId="7" applyFont="1" applyFill="1" applyBorder="1" applyAlignment="1">
      <alignment vertical="center"/>
    </xf>
    <xf numFmtId="3" fontId="6" fillId="6" borderId="64" xfId="7" applyNumberFormat="1" applyFont="1" applyFill="1" applyBorder="1" applyAlignment="1">
      <alignment horizontal="right" vertical="center"/>
    </xf>
    <xf numFmtId="0" fontId="6" fillId="6" borderId="150" xfId="7" applyFont="1" applyFill="1" applyBorder="1" applyAlignment="1">
      <alignment horizontal="center" vertical="center"/>
    </xf>
    <xf numFmtId="0" fontId="6" fillId="6" borderId="151" xfId="7" applyFont="1" applyFill="1" applyBorder="1" applyAlignment="1">
      <alignment vertical="center"/>
    </xf>
    <xf numFmtId="3" fontId="6" fillId="6" borderId="88" xfId="7" applyNumberFormat="1" applyFont="1" applyFill="1" applyBorder="1" applyAlignment="1">
      <alignment vertical="center"/>
    </xf>
    <xf numFmtId="10" fontId="6" fillId="6" borderId="17" xfId="7" applyNumberFormat="1" applyFont="1" applyFill="1" applyBorder="1" applyAlignment="1">
      <alignment vertical="center"/>
    </xf>
    <xf numFmtId="0" fontId="6" fillId="6" borderId="147" xfId="7" applyFont="1" applyFill="1" applyBorder="1" applyAlignment="1">
      <alignment horizontal="center" vertical="center"/>
    </xf>
    <xf numFmtId="0" fontId="6" fillId="6" borderId="46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horizontal="right" vertical="center"/>
    </xf>
    <xf numFmtId="0" fontId="12" fillId="0" borderId="95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2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13" fillId="3" borderId="215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59" xfId="0" applyNumberFormat="1" applyFont="1" applyFill="1" applyBorder="1" applyAlignment="1">
      <alignment horizontal="right" vertical="center"/>
    </xf>
    <xf numFmtId="0" fontId="23" fillId="0" borderId="0" xfId="7" applyFont="1"/>
    <xf numFmtId="0" fontId="23" fillId="0" borderId="0" xfId="7" applyFont="1" applyAlignment="1">
      <alignment vertical="center"/>
    </xf>
    <xf numFmtId="3" fontId="5" fillId="0" borderId="36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6" xfId="0" applyNumberFormat="1" applyFont="1" applyBorder="1" applyAlignment="1">
      <alignment horizontal="right" vertical="center"/>
    </xf>
    <xf numFmtId="0" fontId="5" fillId="0" borderId="237" xfId="0" applyFont="1" applyBorder="1" applyAlignment="1">
      <alignment horizontal="justify" vertical="center"/>
    </xf>
    <xf numFmtId="3" fontId="5" fillId="0" borderId="237" xfId="0" applyNumberFormat="1" applyFont="1" applyBorder="1" applyAlignment="1">
      <alignment horizontal="right" vertical="center"/>
    </xf>
    <xf numFmtId="3" fontId="5" fillId="0" borderId="87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238" xfId="0" applyNumberFormat="1" applyFont="1" applyBorder="1" applyAlignment="1">
      <alignment horizontal="right" vertical="center"/>
    </xf>
    <xf numFmtId="0" fontId="5" fillId="0" borderId="87" xfId="0" applyFont="1" applyBorder="1" applyAlignment="1">
      <alignment horizontal="justify" vertical="center"/>
    </xf>
    <xf numFmtId="3" fontId="9" fillId="4" borderId="237" xfId="4" applyNumberFormat="1" applyFont="1" applyFill="1" applyBorder="1" applyAlignment="1">
      <alignment horizontal="right" vertical="center"/>
    </xf>
    <xf numFmtId="3" fontId="9" fillId="4" borderId="237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3" xfId="0" applyNumberFormat="1" applyFont="1" applyBorder="1" applyAlignment="1">
      <alignment horizontal="right" vertical="center" wrapText="1"/>
    </xf>
    <xf numFmtId="3" fontId="5" fillId="0" borderId="80" xfId="0" applyNumberFormat="1" applyFont="1" applyBorder="1" applyAlignment="1">
      <alignment horizontal="right" vertical="center" wrapText="1"/>
    </xf>
    <xf numFmtId="3" fontId="9" fillId="0" borderId="80" xfId="0" applyNumberFormat="1" applyFont="1" applyBorder="1" applyAlignment="1">
      <alignment horizontal="right" vertical="center" wrapText="1"/>
    </xf>
    <xf numFmtId="3" fontId="6" fillId="0" borderId="80" xfId="0" applyNumberFormat="1" applyFont="1" applyBorder="1" applyAlignment="1">
      <alignment horizontal="right" vertical="center" wrapText="1"/>
    </xf>
    <xf numFmtId="3" fontId="6" fillId="4" borderId="80" xfId="0" applyNumberFormat="1" applyFont="1" applyFill="1" applyBorder="1" applyAlignment="1">
      <alignment horizontal="right" vertical="center" wrapText="1"/>
    </xf>
    <xf numFmtId="3" fontId="5" fillId="0" borderId="221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40" xfId="7" applyFont="1" applyBorder="1" applyAlignment="1">
      <alignment horizontal="center" vertical="center"/>
    </xf>
    <xf numFmtId="0" fontId="5" fillId="0" borderId="241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4" xfId="0" applyFont="1" applyBorder="1" applyAlignment="1">
      <alignment horizontal="center" vertical="center" wrapText="1"/>
    </xf>
    <xf numFmtId="3" fontId="5" fillId="0" borderId="233" xfId="7" applyNumberFormat="1" applyFont="1" applyFill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3" fontId="5" fillId="0" borderId="209" xfId="7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3" fontId="5" fillId="0" borderId="25" xfId="7" applyNumberFormat="1" applyFont="1" applyFill="1" applyBorder="1" applyAlignment="1">
      <alignment vertical="center"/>
    </xf>
    <xf numFmtId="3" fontId="5" fillId="0" borderId="28" xfId="7" applyNumberFormat="1" applyFont="1" applyFill="1" applyBorder="1" applyAlignment="1">
      <alignment vertical="center"/>
    </xf>
    <xf numFmtId="3" fontId="24" fillId="0" borderId="0" xfId="5" applyNumberFormat="1" applyFont="1" applyFill="1" applyBorder="1"/>
    <xf numFmtId="3" fontId="29" fillId="2" borderId="100" xfId="0" applyNumberFormat="1" applyFont="1" applyFill="1" applyBorder="1" applyAlignment="1">
      <alignment horizontal="right" vertical="center" wrapText="1"/>
    </xf>
    <xf numFmtId="3" fontId="29" fillId="2" borderId="242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Font="1"/>
    <xf numFmtId="3" fontId="5" fillId="0" borderId="126" xfId="7" applyNumberFormat="1" applyFont="1" applyBorder="1" applyAlignment="1">
      <alignment vertical="center"/>
    </xf>
    <xf numFmtId="3" fontId="5" fillId="0" borderId="129" xfId="7" applyNumberFormat="1" applyFont="1" applyBorder="1" applyAlignment="1">
      <alignment vertical="center"/>
    </xf>
    <xf numFmtId="3" fontId="5" fillId="0" borderId="126" xfId="7" applyNumberFormat="1" applyFont="1" applyFill="1" applyBorder="1" applyAlignment="1">
      <alignment vertical="center"/>
    </xf>
    <xf numFmtId="3" fontId="5" fillId="0" borderId="244" xfId="7" applyNumberFormat="1" applyFont="1" applyBorder="1" applyAlignment="1">
      <alignment vertical="center"/>
    </xf>
    <xf numFmtId="3" fontId="5" fillId="0" borderId="166" xfId="0" applyNumberFormat="1" applyFont="1" applyBorder="1" applyAlignment="1">
      <alignment vertical="center"/>
    </xf>
    <xf numFmtId="3" fontId="5" fillId="0" borderId="230" xfId="0" applyNumberFormat="1" applyFont="1" applyBorder="1" applyAlignment="1">
      <alignment vertical="center"/>
    </xf>
    <xf numFmtId="3" fontId="13" fillId="3" borderId="153" xfId="0" applyNumberFormat="1" applyFont="1" applyFill="1" applyBorder="1" applyAlignment="1">
      <alignment horizontal="right" vertical="center"/>
    </xf>
    <xf numFmtId="3" fontId="5" fillId="0" borderId="126" xfId="0" applyNumberFormat="1" applyFont="1" applyFill="1" applyBorder="1" applyAlignment="1">
      <alignment horizontal="right" vertical="center"/>
    </xf>
    <xf numFmtId="10" fontId="5" fillId="0" borderId="65" xfId="7" applyNumberFormat="1" applyFont="1" applyFill="1" applyBorder="1" applyAlignment="1">
      <alignment horizontal="right" vertical="center"/>
    </xf>
    <xf numFmtId="3" fontId="5" fillId="0" borderId="153" xfId="0" applyNumberFormat="1" applyFont="1" applyBorder="1" applyAlignment="1">
      <alignment vertical="center"/>
    </xf>
    <xf numFmtId="3" fontId="12" fillId="0" borderId="74" xfId="0" applyNumberFormat="1" applyFont="1" applyBorder="1" applyAlignment="1">
      <alignment horizontal="right" vertical="center"/>
    </xf>
    <xf numFmtId="3" fontId="13" fillId="3" borderId="154" xfId="0" applyNumberFormat="1" applyFont="1" applyFill="1" applyBorder="1" applyAlignment="1">
      <alignment horizontal="right" vertical="center"/>
    </xf>
    <xf numFmtId="10" fontId="9" fillId="5" borderId="67" xfId="7" applyNumberFormat="1" applyFont="1" applyFill="1" applyBorder="1" applyAlignment="1">
      <alignment horizontal="right" vertical="center"/>
    </xf>
    <xf numFmtId="10" fontId="6" fillId="7" borderId="245" xfId="7" applyNumberFormat="1" applyFont="1" applyFill="1" applyBorder="1" applyAlignment="1">
      <alignment horizontal="right" vertical="center"/>
    </xf>
    <xf numFmtId="0" fontId="14" fillId="8" borderId="165" xfId="0" applyFont="1" applyFill="1" applyBorder="1" applyAlignment="1">
      <alignment horizontal="left" vertical="center"/>
    </xf>
    <xf numFmtId="3" fontId="14" fillId="8" borderId="101" xfId="0" applyNumberFormat="1" applyFont="1" applyFill="1" applyBorder="1" applyAlignment="1">
      <alignment horizontal="right" vertical="center"/>
    </xf>
    <xf numFmtId="10" fontId="6" fillId="5" borderId="65" xfId="7" applyNumberFormat="1" applyFont="1" applyFill="1" applyBorder="1" applyAlignment="1">
      <alignment horizontal="right" vertical="center"/>
    </xf>
    <xf numFmtId="0" fontId="12" fillId="0" borderId="6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5" fillId="0" borderId="82" xfId="0" applyNumberFormat="1" applyFont="1" applyBorder="1" applyAlignment="1">
      <alignment horizontal="right" vertical="center"/>
    </xf>
    <xf numFmtId="3" fontId="23" fillId="0" borderId="0" xfId="4" applyNumberFormat="1" applyFont="1"/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3" fontId="9" fillId="4" borderId="87" xfId="0" applyNumberFormat="1" applyFont="1" applyFill="1" applyBorder="1" applyAlignment="1">
      <alignment horizontal="right" vertical="center"/>
    </xf>
    <xf numFmtId="0" fontId="5" fillId="0" borderId="8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5" fillId="0" borderId="214" xfId="0" applyNumberFormat="1" applyFont="1" applyFill="1" applyBorder="1" applyAlignment="1">
      <alignment horizontal="center" vertical="center" wrapText="1"/>
    </xf>
    <xf numFmtId="10" fontId="9" fillId="4" borderId="39" xfId="4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 wrapText="1"/>
    </xf>
    <xf numFmtId="10" fontId="5" fillId="0" borderId="145" xfId="4" applyNumberFormat="1" applyFont="1" applyBorder="1" applyAlignment="1">
      <alignment horizontal="right" vertical="center"/>
    </xf>
    <xf numFmtId="10" fontId="9" fillId="4" borderId="236" xfId="4" applyNumberFormat="1" applyFont="1" applyFill="1" applyBorder="1" applyAlignment="1">
      <alignment horizontal="right" vertical="center"/>
    </xf>
    <xf numFmtId="0" fontId="5" fillId="0" borderId="236" xfId="0" applyFont="1" applyFill="1" applyBorder="1" applyAlignment="1">
      <alignment horizontal="center" vertical="center" wrapText="1"/>
    </xf>
    <xf numFmtId="10" fontId="9" fillId="4" borderId="200" xfId="4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top" wrapText="1"/>
    </xf>
    <xf numFmtId="0" fontId="5" fillId="0" borderId="246" xfId="0" applyFont="1" applyFill="1" applyBorder="1" applyAlignment="1">
      <alignment horizontal="center" vertical="top" wrapText="1"/>
    </xf>
    <xf numFmtId="3" fontId="5" fillId="0" borderId="21" xfId="0" applyNumberFormat="1" applyFont="1" applyBorder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3" fontId="5" fillId="0" borderId="39" xfId="0" applyNumberFormat="1" applyFont="1" applyFill="1" applyBorder="1" applyAlignment="1">
      <alignment horizontal="right" vertical="center" wrapText="1"/>
    </xf>
    <xf numFmtId="3" fontId="6" fillId="0" borderId="219" xfId="0" applyNumberFormat="1" applyFont="1" applyFill="1" applyBorder="1" applyAlignment="1">
      <alignment horizontal="right" vertical="center" wrapText="1"/>
    </xf>
    <xf numFmtId="3" fontId="6" fillId="4" borderId="200" xfId="0" applyNumberFormat="1" applyFont="1" applyFill="1" applyBorder="1" applyAlignment="1">
      <alignment horizontal="right" vertical="center" wrapText="1"/>
    </xf>
    <xf numFmtId="10" fontId="10" fillId="0" borderId="12" xfId="0" applyNumberFormat="1" applyFont="1" applyBorder="1" applyAlignment="1">
      <alignment vertical="center"/>
    </xf>
    <xf numFmtId="49" fontId="5" fillId="0" borderId="138" xfId="0" applyNumberFormat="1" applyFont="1" applyBorder="1" applyAlignment="1">
      <alignment horizontal="center" vertical="center" wrapText="1"/>
    </xf>
    <xf numFmtId="49" fontId="5" fillId="0" borderId="127" xfId="7" applyNumberFormat="1" applyFont="1" applyBorder="1" applyAlignment="1">
      <alignment horizontal="center" vertical="center"/>
    </xf>
    <xf numFmtId="3" fontId="5" fillId="0" borderId="247" xfId="7" applyNumberFormat="1" applyFont="1" applyBorder="1" applyAlignment="1">
      <alignment horizontal="right" vertical="center"/>
    </xf>
    <xf numFmtId="0" fontId="5" fillId="0" borderId="248" xfId="7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6" xfId="7" applyFont="1" applyBorder="1" applyAlignment="1">
      <alignment vertical="center"/>
    </xf>
    <xf numFmtId="0" fontId="5" fillId="0" borderId="249" xfId="7" applyFont="1" applyBorder="1" applyAlignment="1">
      <alignment vertical="center"/>
    </xf>
    <xf numFmtId="3" fontId="5" fillId="0" borderId="249" xfId="7" applyNumberFormat="1" applyFont="1" applyBorder="1" applyAlignment="1">
      <alignment horizontal="right" vertical="center"/>
    </xf>
    <xf numFmtId="10" fontId="5" fillId="0" borderId="250" xfId="7" applyNumberFormat="1" applyFont="1" applyBorder="1" applyAlignment="1">
      <alignment horizontal="right" vertical="center"/>
    </xf>
    <xf numFmtId="10" fontId="5" fillId="0" borderId="192" xfId="7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3" fontId="5" fillId="0" borderId="217" xfId="7" applyNumberFormat="1" applyFont="1" applyFill="1" applyBorder="1" applyAlignment="1">
      <alignment vertical="center"/>
    </xf>
    <xf numFmtId="3" fontId="5" fillId="0" borderId="31" xfId="7" applyNumberFormat="1" applyFont="1" applyFill="1" applyBorder="1" applyAlignment="1">
      <alignment vertical="center"/>
    </xf>
    <xf numFmtId="3" fontId="5" fillId="0" borderId="17" xfId="7" applyNumberFormat="1" applyFont="1" applyFill="1" applyBorder="1" applyAlignment="1">
      <alignment vertical="center"/>
    </xf>
    <xf numFmtId="3" fontId="5" fillId="0" borderId="251" xfId="7" applyNumberFormat="1" applyFont="1" applyFill="1" applyBorder="1" applyAlignment="1">
      <alignment vertical="center"/>
    </xf>
    <xf numFmtId="3" fontId="5" fillId="0" borderId="252" xfId="7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253" xfId="0" applyFont="1" applyBorder="1" applyAlignment="1">
      <alignment horizontal="center" vertical="center" wrapText="1"/>
    </xf>
    <xf numFmtId="3" fontId="5" fillId="0" borderId="254" xfId="7" applyNumberFormat="1" applyFont="1" applyFill="1" applyBorder="1" applyAlignment="1">
      <alignment vertical="center"/>
    </xf>
    <xf numFmtId="3" fontId="5" fillId="0" borderId="33" xfId="7" applyNumberFormat="1" applyFont="1" applyFill="1" applyBorder="1" applyAlignment="1">
      <alignment vertical="center"/>
    </xf>
    <xf numFmtId="3" fontId="5" fillId="0" borderId="16" xfId="7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138" xfId="7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/>
    </xf>
    <xf numFmtId="0" fontId="5" fillId="0" borderId="133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0" fontId="5" fillId="0" borderId="174" xfId="0" applyFont="1" applyBorder="1" applyAlignment="1">
      <alignment horizontal="left" vertical="center" wrapText="1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88" xfId="7" applyFont="1" applyBorder="1" applyAlignment="1">
      <alignment horizontal="center" vertical="center"/>
    </xf>
    <xf numFmtId="0" fontId="5" fillId="0" borderId="189" xfId="7" applyFont="1" applyBorder="1" applyAlignment="1">
      <alignment horizontal="center" vertical="center"/>
    </xf>
    <xf numFmtId="0" fontId="5" fillId="0" borderId="190" xfId="7" applyFont="1" applyBorder="1" applyAlignment="1">
      <alignment horizontal="center" vertical="center"/>
    </xf>
    <xf numFmtId="0" fontId="5" fillId="0" borderId="191" xfId="7" applyFont="1" applyBorder="1" applyAlignment="1">
      <alignment horizontal="center" vertical="center"/>
    </xf>
    <xf numFmtId="0" fontId="5" fillId="0" borderId="180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6" fillId="0" borderId="177" xfId="0" applyFont="1" applyBorder="1" applyAlignment="1">
      <alignment horizontal="right" vertical="center"/>
    </xf>
    <xf numFmtId="0" fontId="6" fillId="3" borderId="177" xfId="0" applyFont="1" applyFill="1" applyBorder="1" applyAlignment="1">
      <alignment horizontal="right" vertical="center"/>
    </xf>
    <xf numFmtId="0" fontId="6" fillId="0" borderId="227" xfId="0" applyFont="1" applyBorder="1" applyAlignment="1">
      <alignment horizontal="right" vertical="center"/>
    </xf>
    <xf numFmtId="0" fontId="6" fillId="0" borderId="176" xfId="0" applyFont="1" applyBorder="1" applyAlignment="1">
      <alignment horizontal="right" vertical="center"/>
    </xf>
    <xf numFmtId="0" fontId="6" fillId="0" borderId="175" xfId="7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7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8" xfId="7" applyFont="1" applyBorder="1" applyAlignment="1">
      <alignment horizontal="right" vertical="center"/>
    </xf>
    <xf numFmtId="0" fontId="6" fillId="0" borderId="177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2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174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1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2" fillId="0" borderId="194" xfId="7" applyFont="1" applyBorder="1" applyAlignment="1">
      <alignment horizontal="center" vertical="center" wrapText="1"/>
    </xf>
    <xf numFmtId="0" fontId="12" fillId="0" borderId="195" xfId="7" applyFont="1" applyBorder="1" applyAlignment="1">
      <alignment horizontal="center" vertical="center" wrapText="1"/>
    </xf>
    <xf numFmtId="0" fontId="12" fillId="0" borderId="140" xfId="7" applyFont="1" applyBorder="1" applyAlignment="1">
      <alignment horizontal="center" vertical="center" wrapText="1"/>
    </xf>
    <xf numFmtId="0" fontId="12" fillId="0" borderId="196" xfId="7" applyFont="1" applyBorder="1" applyAlignment="1">
      <alignment horizontal="center" vertical="center" wrapText="1"/>
    </xf>
    <xf numFmtId="0" fontId="5" fillId="0" borderId="239" xfId="7" applyFont="1" applyBorder="1" applyAlignment="1">
      <alignment horizontal="center" vertical="center" wrapText="1"/>
    </xf>
    <xf numFmtId="0" fontId="5" fillId="0" borderId="209" xfId="7" applyFont="1" applyBorder="1" applyAlignment="1">
      <alignment horizontal="center" vertical="center" wrapText="1"/>
    </xf>
    <xf numFmtId="3" fontId="5" fillId="0" borderId="193" xfId="5" applyNumberFormat="1" applyFont="1" applyFill="1" applyBorder="1" applyAlignment="1">
      <alignment horizontal="center" vertical="center"/>
    </xf>
    <xf numFmtId="3" fontId="5" fillId="0" borderId="173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673" customWidth="1"/>
    <col min="2" max="2" width="42.6640625" style="673" customWidth="1"/>
    <col min="3" max="3" width="12.6640625" style="673" customWidth="1"/>
    <col min="4" max="5" width="12.6640625" style="624" customWidth="1"/>
    <col min="6" max="16384" width="9.109375" style="624"/>
  </cols>
  <sheetData>
    <row r="1" spans="1:253" s="607" customFormat="1" ht="15" customHeight="1" x14ac:dyDescent="0.25">
      <c r="A1" s="606"/>
      <c r="B1" s="606"/>
      <c r="D1" s="608"/>
      <c r="E1" s="609" t="s">
        <v>405</v>
      </c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0"/>
      <c r="AO1" s="610"/>
      <c r="AP1" s="610"/>
      <c r="AQ1" s="610"/>
      <c r="AR1" s="610"/>
      <c r="AS1" s="610"/>
      <c r="AT1" s="610"/>
      <c r="AU1" s="610"/>
      <c r="AV1" s="610"/>
      <c r="AW1" s="610"/>
      <c r="AX1" s="610"/>
      <c r="AY1" s="610"/>
      <c r="AZ1" s="610"/>
      <c r="BA1" s="610"/>
      <c r="BB1" s="610"/>
      <c r="BC1" s="610"/>
      <c r="BD1" s="610"/>
      <c r="BE1" s="610"/>
      <c r="BF1" s="610"/>
      <c r="BG1" s="610"/>
      <c r="BH1" s="610"/>
      <c r="BI1" s="610"/>
      <c r="BJ1" s="610"/>
      <c r="BK1" s="610"/>
      <c r="BL1" s="610"/>
      <c r="BM1" s="610"/>
      <c r="BN1" s="610"/>
      <c r="BO1" s="610"/>
      <c r="BP1" s="610"/>
      <c r="BQ1" s="610"/>
      <c r="BR1" s="610"/>
      <c r="BS1" s="610"/>
      <c r="BT1" s="610"/>
      <c r="BU1" s="610"/>
      <c r="BV1" s="610"/>
      <c r="BW1" s="610"/>
      <c r="BX1" s="610"/>
      <c r="BY1" s="610"/>
      <c r="BZ1" s="610"/>
      <c r="CA1" s="610"/>
      <c r="CB1" s="610"/>
      <c r="CC1" s="610"/>
      <c r="CD1" s="610"/>
      <c r="CE1" s="610"/>
      <c r="CF1" s="610"/>
      <c r="CG1" s="610"/>
      <c r="CH1" s="610"/>
      <c r="CI1" s="610"/>
      <c r="CJ1" s="610"/>
      <c r="CK1" s="610"/>
      <c r="CL1" s="610"/>
      <c r="CM1" s="610"/>
      <c r="CN1" s="610"/>
      <c r="CO1" s="610"/>
      <c r="CP1" s="610"/>
      <c r="CQ1" s="610"/>
      <c r="CR1" s="610"/>
      <c r="CS1" s="610"/>
      <c r="CT1" s="610"/>
      <c r="CU1" s="610"/>
      <c r="CV1" s="610"/>
      <c r="CW1" s="610"/>
      <c r="CX1" s="610"/>
      <c r="CY1" s="610"/>
      <c r="CZ1" s="610"/>
      <c r="DA1" s="610"/>
      <c r="DB1" s="610"/>
      <c r="DC1" s="610"/>
      <c r="DD1" s="610"/>
      <c r="DE1" s="610"/>
      <c r="DF1" s="610"/>
      <c r="DG1" s="610"/>
      <c r="DH1" s="610"/>
      <c r="DI1" s="610"/>
      <c r="DJ1" s="610"/>
      <c r="DK1" s="610"/>
      <c r="DL1" s="610"/>
      <c r="DM1" s="610"/>
      <c r="DN1" s="610"/>
      <c r="DO1" s="610"/>
      <c r="DP1" s="610"/>
      <c r="DQ1" s="610"/>
      <c r="DR1" s="610"/>
      <c r="DS1" s="610"/>
      <c r="DT1" s="610"/>
      <c r="DU1" s="610"/>
      <c r="DV1" s="610"/>
      <c r="DW1" s="610"/>
      <c r="DX1" s="610"/>
      <c r="DY1" s="610"/>
      <c r="DZ1" s="610"/>
      <c r="EA1" s="610"/>
      <c r="EB1" s="610"/>
      <c r="EC1" s="610"/>
      <c r="ED1" s="610"/>
      <c r="EE1" s="610"/>
      <c r="EF1" s="610"/>
      <c r="EG1" s="610"/>
      <c r="EH1" s="610"/>
      <c r="EI1" s="610"/>
      <c r="EJ1" s="610"/>
      <c r="EK1" s="610"/>
      <c r="EL1" s="610"/>
      <c r="EM1" s="610"/>
      <c r="EN1" s="610"/>
      <c r="EO1" s="610"/>
      <c r="EP1" s="610"/>
      <c r="EQ1" s="610"/>
      <c r="ER1" s="610"/>
      <c r="ES1" s="610"/>
      <c r="ET1" s="610"/>
      <c r="EU1" s="610"/>
      <c r="EV1" s="610"/>
      <c r="EW1" s="610"/>
      <c r="EX1" s="610"/>
      <c r="EY1" s="610"/>
      <c r="EZ1" s="610"/>
      <c r="FA1" s="610"/>
      <c r="FB1" s="610"/>
      <c r="FC1" s="610"/>
      <c r="FD1" s="610"/>
      <c r="FE1" s="610"/>
      <c r="FF1" s="610"/>
      <c r="FG1" s="610"/>
      <c r="FH1" s="610"/>
      <c r="FI1" s="610"/>
      <c r="FJ1" s="610"/>
      <c r="FK1" s="610"/>
      <c r="FL1" s="610"/>
      <c r="FM1" s="610"/>
      <c r="FN1" s="610"/>
      <c r="FO1" s="610"/>
      <c r="FP1" s="610"/>
      <c r="FQ1" s="610"/>
      <c r="FR1" s="610"/>
      <c r="FS1" s="610"/>
      <c r="FT1" s="610"/>
      <c r="FU1" s="610"/>
      <c r="FV1" s="610"/>
      <c r="FW1" s="610"/>
      <c r="FX1" s="610"/>
      <c r="FY1" s="610"/>
      <c r="FZ1" s="610"/>
      <c r="GA1" s="610"/>
      <c r="GB1" s="610"/>
      <c r="GC1" s="610"/>
      <c r="GD1" s="610"/>
      <c r="GE1" s="610"/>
      <c r="GF1" s="610"/>
      <c r="GG1" s="610"/>
      <c r="GH1" s="610"/>
      <c r="GI1" s="610"/>
      <c r="GJ1" s="610"/>
      <c r="GK1" s="610"/>
      <c r="GL1" s="610"/>
      <c r="GM1" s="610"/>
      <c r="GN1" s="610"/>
      <c r="GO1" s="610"/>
      <c r="GP1" s="610"/>
      <c r="GQ1" s="610"/>
      <c r="GR1" s="610"/>
      <c r="GS1" s="610"/>
      <c r="GT1" s="610"/>
      <c r="GU1" s="610"/>
      <c r="GV1" s="610"/>
      <c r="GW1" s="610"/>
      <c r="GX1" s="610"/>
      <c r="GY1" s="610"/>
      <c r="GZ1" s="610"/>
      <c r="HA1" s="610"/>
      <c r="HB1" s="610"/>
      <c r="HC1" s="610"/>
      <c r="HD1" s="610"/>
      <c r="HE1" s="610"/>
      <c r="HF1" s="610"/>
      <c r="HG1" s="610"/>
      <c r="HH1" s="610"/>
      <c r="HI1" s="610"/>
      <c r="HJ1" s="610"/>
      <c r="HK1" s="610"/>
      <c r="HL1" s="610"/>
      <c r="HM1" s="610"/>
      <c r="HN1" s="610"/>
      <c r="HO1" s="610"/>
      <c r="HP1" s="610"/>
      <c r="HQ1" s="610"/>
      <c r="HR1" s="610"/>
      <c r="HS1" s="610"/>
      <c r="HT1" s="610"/>
      <c r="HU1" s="610"/>
      <c r="HV1" s="610"/>
      <c r="HW1" s="610"/>
      <c r="HX1" s="610"/>
      <c r="HY1" s="610"/>
      <c r="HZ1" s="610"/>
      <c r="IA1" s="610"/>
      <c r="IB1" s="610"/>
      <c r="IC1" s="610"/>
      <c r="ID1" s="610"/>
      <c r="IE1" s="610"/>
      <c r="IF1" s="610"/>
      <c r="IG1" s="610"/>
      <c r="IH1" s="610"/>
      <c r="II1" s="610"/>
      <c r="IJ1" s="610"/>
      <c r="IK1" s="610"/>
      <c r="IL1" s="610"/>
      <c r="IM1" s="610"/>
      <c r="IN1" s="610"/>
      <c r="IO1" s="610"/>
      <c r="IP1" s="610"/>
      <c r="IQ1" s="610"/>
      <c r="IR1" s="610"/>
      <c r="IS1" s="610"/>
    </row>
    <row r="2" spans="1:253" s="607" customFormat="1" ht="15" customHeight="1" x14ac:dyDescent="0.25">
      <c r="A2" s="606"/>
      <c r="B2" s="606"/>
      <c r="D2" s="608"/>
      <c r="E2" s="5" t="s">
        <v>763</v>
      </c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610"/>
      <c r="AU2" s="610"/>
      <c r="AV2" s="610"/>
      <c r="AW2" s="610"/>
      <c r="AX2" s="610"/>
      <c r="AY2" s="610"/>
      <c r="AZ2" s="610"/>
      <c r="BA2" s="610"/>
      <c r="BB2" s="610"/>
      <c r="BC2" s="610"/>
      <c r="BD2" s="610"/>
      <c r="BE2" s="610"/>
      <c r="BF2" s="610"/>
      <c r="BG2" s="610"/>
      <c r="BH2" s="610"/>
      <c r="BI2" s="610"/>
      <c r="BJ2" s="610"/>
      <c r="BK2" s="610"/>
      <c r="BL2" s="610"/>
      <c r="BM2" s="610"/>
      <c r="BN2" s="610"/>
      <c r="BO2" s="610"/>
      <c r="BP2" s="610"/>
      <c r="BQ2" s="610"/>
      <c r="BR2" s="610"/>
      <c r="BS2" s="610"/>
      <c r="BT2" s="610"/>
      <c r="BU2" s="610"/>
      <c r="BV2" s="610"/>
      <c r="BW2" s="610"/>
      <c r="BX2" s="610"/>
      <c r="BY2" s="610"/>
      <c r="BZ2" s="610"/>
      <c r="CA2" s="610"/>
      <c r="CB2" s="610"/>
      <c r="CC2" s="610"/>
      <c r="CD2" s="610"/>
      <c r="CE2" s="610"/>
      <c r="CF2" s="610"/>
      <c r="CG2" s="610"/>
      <c r="CH2" s="610"/>
      <c r="CI2" s="610"/>
      <c r="CJ2" s="610"/>
      <c r="CK2" s="610"/>
      <c r="CL2" s="610"/>
      <c r="CM2" s="610"/>
      <c r="CN2" s="610"/>
      <c r="CO2" s="610"/>
      <c r="CP2" s="610"/>
      <c r="CQ2" s="610"/>
      <c r="CR2" s="610"/>
      <c r="CS2" s="610"/>
      <c r="CT2" s="610"/>
      <c r="CU2" s="610"/>
      <c r="CV2" s="610"/>
      <c r="CW2" s="610"/>
      <c r="CX2" s="610"/>
      <c r="CY2" s="610"/>
      <c r="CZ2" s="610"/>
      <c r="DA2" s="610"/>
      <c r="DB2" s="610"/>
      <c r="DC2" s="610"/>
      <c r="DD2" s="610"/>
      <c r="DE2" s="610"/>
      <c r="DF2" s="610"/>
      <c r="DG2" s="610"/>
      <c r="DH2" s="610"/>
      <c r="DI2" s="610"/>
      <c r="DJ2" s="610"/>
      <c r="DK2" s="610"/>
      <c r="DL2" s="610"/>
      <c r="DM2" s="610"/>
      <c r="DN2" s="610"/>
      <c r="DO2" s="610"/>
      <c r="DP2" s="610"/>
      <c r="DQ2" s="610"/>
      <c r="DR2" s="610"/>
      <c r="DS2" s="610"/>
      <c r="DT2" s="610"/>
      <c r="DU2" s="610"/>
      <c r="DV2" s="610"/>
      <c r="DW2" s="610"/>
      <c r="DX2" s="610"/>
      <c r="DY2" s="610"/>
      <c r="DZ2" s="610"/>
      <c r="EA2" s="610"/>
      <c r="EB2" s="610"/>
      <c r="EC2" s="610"/>
      <c r="ED2" s="610"/>
      <c r="EE2" s="610"/>
      <c r="EF2" s="610"/>
      <c r="EG2" s="610"/>
      <c r="EH2" s="610"/>
      <c r="EI2" s="610"/>
      <c r="EJ2" s="610"/>
      <c r="EK2" s="610"/>
      <c r="EL2" s="610"/>
      <c r="EM2" s="610"/>
      <c r="EN2" s="610"/>
      <c r="EO2" s="610"/>
      <c r="EP2" s="610"/>
      <c r="EQ2" s="610"/>
      <c r="ER2" s="610"/>
      <c r="ES2" s="610"/>
      <c r="ET2" s="610"/>
      <c r="EU2" s="610"/>
      <c r="EV2" s="610"/>
      <c r="EW2" s="610"/>
      <c r="EX2" s="610"/>
      <c r="EY2" s="610"/>
      <c r="EZ2" s="610"/>
      <c r="FA2" s="610"/>
      <c r="FB2" s="610"/>
      <c r="FC2" s="610"/>
      <c r="FD2" s="610"/>
      <c r="FE2" s="610"/>
      <c r="FF2" s="610"/>
      <c r="FG2" s="610"/>
      <c r="FH2" s="610"/>
      <c r="FI2" s="610"/>
      <c r="FJ2" s="610"/>
      <c r="FK2" s="610"/>
      <c r="FL2" s="610"/>
      <c r="FM2" s="610"/>
      <c r="FN2" s="610"/>
      <c r="FO2" s="610"/>
      <c r="FP2" s="610"/>
      <c r="FQ2" s="610"/>
      <c r="FR2" s="610"/>
      <c r="FS2" s="610"/>
      <c r="FT2" s="610"/>
      <c r="FU2" s="610"/>
      <c r="FV2" s="610"/>
      <c r="FW2" s="610"/>
      <c r="FX2" s="610"/>
      <c r="FY2" s="610"/>
      <c r="FZ2" s="610"/>
      <c r="GA2" s="610"/>
      <c r="GB2" s="610"/>
      <c r="GC2" s="610"/>
      <c r="GD2" s="610"/>
      <c r="GE2" s="610"/>
      <c r="GF2" s="610"/>
      <c r="GG2" s="610"/>
      <c r="GH2" s="610"/>
      <c r="GI2" s="610"/>
      <c r="GJ2" s="610"/>
      <c r="GK2" s="610"/>
      <c r="GL2" s="610"/>
      <c r="GM2" s="610"/>
      <c r="GN2" s="610"/>
      <c r="GO2" s="610"/>
      <c r="GP2" s="610"/>
      <c r="GQ2" s="610"/>
      <c r="GR2" s="610"/>
      <c r="GS2" s="610"/>
      <c r="GT2" s="610"/>
      <c r="GU2" s="610"/>
      <c r="GV2" s="610"/>
      <c r="GW2" s="610"/>
      <c r="GX2" s="610"/>
      <c r="GY2" s="610"/>
      <c r="GZ2" s="610"/>
      <c r="HA2" s="610"/>
      <c r="HB2" s="610"/>
      <c r="HC2" s="610"/>
      <c r="HD2" s="610"/>
      <c r="HE2" s="610"/>
      <c r="HF2" s="610"/>
      <c r="HG2" s="610"/>
      <c r="HH2" s="610"/>
      <c r="HI2" s="610"/>
      <c r="HJ2" s="610"/>
      <c r="HK2" s="610"/>
      <c r="HL2" s="610"/>
      <c r="HM2" s="610"/>
      <c r="HN2" s="610"/>
      <c r="HO2" s="610"/>
      <c r="HP2" s="610"/>
      <c r="HQ2" s="610"/>
      <c r="HR2" s="610"/>
      <c r="HS2" s="610"/>
      <c r="HT2" s="610"/>
      <c r="HU2" s="610"/>
      <c r="HV2" s="610"/>
      <c r="HW2" s="610"/>
      <c r="HX2" s="610"/>
      <c r="HY2" s="610"/>
      <c r="HZ2" s="610"/>
      <c r="IA2" s="610"/>
      <c r="IB2" s="610"/>
      <c r="IC2" s="610"/>
      <c r="ID2" s="610"/>
      <c r="IE2" s="610"/>
      <c r="IF2" s="610"/>
      <c r="IG2" s="610"/>
      <c r="IH2" s="610"/>
      <c r="II2" s="610"/>
      <c r="IJ2" s="610"/>
      <c r="IK2" s="610"/>
      <c r="IL2" s="610"/>
      <c r="IM2" s="610"/>
      <c r="IN2" s="610"/>
      <c r="IO2" s="610"/>
      <c r="IP2" s="610"/>
      <c r="IQ2" s="610"/>
      <c r="IR2" s="610"/>
      <c r="IS2" s="610"/>
    </row>
    <row r="3" spans="1:253" s="607" customFormat="1" ht="15" customHeight="1" x14ac:dyDescent="0.25">
      <c r="A3" s="611"/>
      <c r="B3" s="611"/>
      <c r="C3" s="611"/>
      <c r="D3" s="612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0"/>
      <c r="AG3" s="610"/>
      <c r="AH3" s="610"/>
      <c r="AI3" s="610"/>
      <c r="AJ3" s="610"/>
      <c r="AK3" s="610"/>
      <c r="AL3" s="610"/>
      <c r="AM3" s="610"/>
      <c r="AN3" s="610"/>
      <c r="AO3" s="610"/>
      <c r="AP3" s="610"/>
      <c r="AQ3" s="610"/>
      <c r="AR3" s="610"/>
      <c r="AS3" s="610"/>
      <c r="AT3" s="610"/>
      <c r="AU3" s="610"/>
      <c r="AV3" s="610"/>
      <c r="AW3" s="610"/>
      <c r="AX3" s="610"/>
      <c r="AY3" s="610"/>
      <c r="AZ3" s="610"/>
      <c r="BA3" s="610"/>
      <c r="BB3" s="610"/>
      <c r="BC3" s="610"/>
      <c r="BD3" s="610"/>
      <c r="BE3" s="610"/>
      <c r="BF3" s="610"/>
      <c r="BG3" s="610"/>
      <c r="BH3" s="610"/>
      <c r="BI3" s="610"/>
      <c r="BJ3" s="610"/>
      <c r="BK3" s="610"/>
      <c r="BL3" s="610"/>
      <c r="BM3" s="610"/>
      <c r="BN3" s="610"/>
      <c r="BO3" s="610"/>
      <c r="BP3" s="610"/>
      <c r="BQ3" s="610"/>
      <c r="BR3" s="610"/>
      <c r="BS3" s="610"/>
      <c r="BT3" s="610"/>
      <c r="BU3" s="610"/>
      <c r="BV3" s="610"/>
      <c r="BW3" s="610"/>
      <c r="BX3" s="610"/>
      <c r="BY3" s="610"/>
      <c r="BZ3" s="610"/>
      <c r="CA3" s="610"/>
      <c r="CB3" s="610"/>
      <c r="CC3" s="610"/>
      <c r="CD3" s="610"/>
      <c r="CE3" s="610"/>
      <c r="CF3" s="610"/>
      <c r="CG3" s="610"/>
      <c r="CH3" s="610"/>
      <c r="CI3" s="610"/>
      <c r="CJ3" s="610"/>
      <c r="CK3" s="610"/>
      <c r="CL3" s="610"/>
      <c r="CM3" s="610"/>
      <c r="CN3" s="610"/>
      <c r="CO3" s="610"/>
      <c r="CP3" s="610"/>
      <c r="CQ3" s="610"/>
      <c r="CR3" s="610"/>
      <c r="CS3" s="610"/>
      <c r="CT3" s="610"/>
      <c r="CU3" s="610"/>
      <c r="CV3" s="610"/>
      <c r="CW3" s="610"/>
      <c r="CX3" s="610"/>
      <c r="CY3" s="610"/>
      <c r="CZ3" s="610"/>
      <c r="DA3" s="610"/>
      <c r="DB3" s="610"/>
      <c r="DC3" s="610"/>
      <c r="DD3" s="610"/>
      <c r="DE3" s="610"/>
      <c r="DF3" s="610"/>
      <c r="DG3" s="610"/>
      <c r="DH3" s="610"/>
      <c r="DI3" s="610"/>
      <c r="DJ3" s="610"/>
      <c r="DK3" s="610"/>
      <c r="DL3" s="610"/>
      <c r="DM3" s="610"/>
      <c r="DN3" s="610"/>
      <c r="DO3" s="610"/>
      <c r="DP3" s="610"/>
      <c r="DQ3" s="610"/>
      <c r="DR3" s="610"/>
      <c r="DS3" s="610"/>
      <c r="DT3" s="610"/>
      <c r="DU3" s="610"/>
      <c r="DV3" s="610"/>
      <c r="DW3" s="610"/>
      <c r="DX3" s="610"/>
      <c r="DY3" s="610"/>
      <c r="DZ3" s="610"/>
      <c r="EA3" s="610"/>
      <c r="EB3" s="610"/>
      <c r="EC3" s="610"/>
      <c r="ED3" s="610"/>
      <c r="EE3" s="610"/>
      <c r="EF3" s="610"/>
      <c r="EG3" s="610"/>
      <c r="EH3" s="610"/>
      <c r="EI3" s="610"/>
      <c r="EJ3" s="610"/>
      <c r="EK3" s="610"/>
      <c r="EL3" s="610"/>
      <c r="EM3" s="610"/>
      <c r="EN3" s="610"/>
      <c r="EO3" s="610"/>
      <c r="EP3" s="610"/>
      <c r="EQ3" s="610"/>
      <c r="ER3" s="610"/>
      <c r="ES3" s="610"/>
      <c r="ET3" s="610"/>
      <c r="EU3" s="610"/>
      <c r="EV3" s="610"/>
      <c r="EW3" s="610"/>
      <c r="EX3" s="610"/>
      <c r="EY3" s="610"/>
      <c r="EZ3" s="610"/>
      <c r="FA3" s="610"/>
      <c r="FB3" s="610"/>
      <c r="FC3" s="610"/>
      <c r="FD3" s="610"/>
      <c r="FE3" s="610"/>
      <c r="FF3" s="610"/>
      <c r="FG3" s="610"/>
      <c r="FH3" s="610"/>
      <c r="FI3" s="610"/>
      <c r="FJ3" s="610"/>
      <c r="FK3" s="610"/>
      <c r="FL3" s="610"/>
      <c r="FM3" s="610"/>
      <c r="FN3" s="610"/>
      <c r="FO3" s="610"/>
      <c r="FP3" s="610"/>
      <c r="FQ3" s="610"/>
      <c r="FR3" s="610"/>
      <c r="FS3" s="610"/>
      <c r="FT3" s="610"/>
      <c r="FU3" s="610"/>
      <c r="FV3" s="610"/>
      <c r="FW3" s="610"/>
      <c r="FX3" s="610"/>
      <c r="FY3" s="610"/>
      <c r="FZ3" s="610"/>
      <c r="GA3" s="610"/>
      <c r="GB3" s="610"/>
      <c r="GC3" s="610"/>
      <c r="GD3" s="610"/>
      <c r="GE3" s="610"/>
      <c r="GF3" s="610"/>
      <c r="GG3" s="610"/>
      <c r="GH3" s="610"/>
      <c r="GI3" s="610"/>
      <c r="GJ3" s="610"/>
      <c r="GK3" s="610"/>
      <c r="GL3" s="610"/>
      <c r="GM3" s="610"/>
      <c r="GN3" s="610"/>
      <c r="GO3" s="610"/>
      <c r="GP3" s="610"/>
      <c r="GQ3" s="610"/>
      <c r="GR3" s="610"/>
      <c r="GS3" s="610"/>
      <c r="GT3" s="610"/>
      <c r="GU3" s="610"/>
      <c r="GV3" s="610"/>
      <c r="GW3" s="610"/>
      <c r="GX3" s="610"/>
      <c r="GY3" s="610"/>
      <c r="GZ3" s="610"/>
      <c r="HA3" s="610"/>
      <c r="HB3" s="610"/>
      <c r="HC3" s="610"/>
      <c r="HD3" s="610"/>
      <c r="HE3" s="610"/>
      <c r="HF3" s="610"/>
      <c r="HG3" s="610"/>
      <c r="HH3" s="610"/>
      <c r="HI3" s="610"/>
      <c r="HJ3" s="610"/>
      <c r="HK3" s="610"/>
      <c r="HL3" s="610"/>
      <c r="HM3" s="610"/>
      <c r="HN3" s="610"/>
      <c r="HO3" s="610"/>
      <c r="HP3" s="610"/>
      <c r="HQ3" s="610"/>
      <c r="HR3" s="610"/>
      <c r="HS3" s="610"/>
      <c r="HT3" s="610"/>
      <c r="HU3" s="610"/>
      <c r="HV3" s="610"/>
      <c r="HW3" s="610"/>
      <c r="HX3" s="610"/>
      <c r="HY3" s="610"/>
      <c r="HZ3" s="610"/>
      <c r="IA3" s="610"/>
      <c r="IB3" s="610"/>
      <c r="IC3" s="610"/>
      <c r="ID3" s="610"/>
      <c r="IE3" s="610"/>
      <c r="IF3" s="610"/>
      <c r="IG3" s="610"/>
      <c r="IH3" s="610"/>
      <c r="II3" s="610"/>
      <c r="IJ3" s="610"/>
      <c r="IK3" s="610"/>
      <c r="IL3" s="610"/>
      <c r="IM3" s="610"/>
      <c r="IN3" s="610"/>
      <c r="IO3" s="610"/>
      <c r="IP3" s="610"/>
      <c r="IQ3" s="610"/>
      <c r="IR3" s="610"/>
      <c r="IS3" s="610"/>
    </row>
    <row r="4" spans="1:253" s="607" customFormat="1" ht="15" customHeight="1" x14ac:dyDescent="0.25">
      <c r="A4" s="969" t="s">
        <v>755</v>
      </c>
      <c r="B4" s="970"/>
      <c r="C4" s="970"/>
      <c r="D4" s="970"/>
      <c r="E4" s="97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0"/>
      <c r="AH4" s="610"/>
      <c r="AI4" s="610"/>
      <c r="AJ4" s="610"/>
      <c r="AK4" s="610"/>
      <c r="AL4" s="610"/>
      <c r="AM4" s="610"/>
      <c r="AN4" s="610"/>
      <c r="AO4" s="610"/>
      <c r="AP4" s="610"/>
      <c r="AQ4" s="610"/>
      <c r="AR4" s="610"/>
      <c r="AS4" s="610"/>
      <c r="AT4" s="610"/>
      <c r="AU4" s="610"/>
      <c r="AV4" s="610"/>
      <c r="AW4" s="610"/>
      <c r="AX4" s="610"/>
      <c r="AY4" s="610"/>
      <c r="AZ4" s="610"/>
      <c r="BA4" s="610"/>
      <c r="BB4" s="610"/>
      <c r="BC4" s="610"/>
      <c r="BD4" s="610"/>
      <c r="BE4" s="610"/>
      <c r="BF4" s="610"/>
      <c r="BG4" s="610"/>
      <c r="BH4" s="610"/>
      <c r="BI4" s="610"/>
      <c r="BJ4" s="610"/>
      <c r="BK4" s="610"/>
      <c r="BL4" s="610"/>
      <c r="BM4" s="610"/>
      <c r="BN4" s="610"/>
      <c r="BO4" s="610"/>
      <c r="BP4" s="610"/>
      <c r="BQ4" s="610"/>
      <c r="BR4" s="610"/>
      <c r="BS4" s="610"/>
      <c r="BT4" s="610"/>
      <c r="BU4" s="610"/>
      <c r="BV4" s="610"/>
      <c r="BW4" s="610"/>
      <c r="BX4" s="610"/>
      <c r="BY4" s="610"/>
      <c r="BZ4" s="610"/>
      <c r="CA4" s="610"/>
      <c r="CB4" s="610"/>
      <c r="CC4" s="610"/>
      <c r="CD4" s="610"/>
      <c r="CE4" s="610"/>
      <c r="CF4" s="610"/>
      <c r="CG4" s="610"/>
      <c r="CH4" s="610"/>
      <c r="CI4" s="610"/>
      <c r="CJ4" s="610"/>
      <c r="CK4" s="610"/>
      <c r="CL4" s="610"/>
      <c r="CM4" s="610"/>
      <c r="CN4" s="610"/>
      <c r="CO4" s="610"/>
      <c r="CP4" s="610"/>
      <c r="CQ4" s="610"/>
      <c r="CR4" s="610"/>
      <c r="CS4" s="610"/>
      <c r="CT4" s="610"/>
      <c r="CU4" s="610"/>
      <c r="CV4" s="610"/>
      <c r="CW4" s="610"/>
      <c r="CX4" s="610"/>
      <c r="CY4" s="610"/>
      <c r="CZ4" s="610"/>
      <c r="DA4" s="610"/>
      <c r="DB4" s="610"/>
      <c r="DC4" s="610"/>
      <c r="DD4" s="610"/>
      <c r="DE4" s="610"/>
      <c r="DF4" s="610"/>
      <c r="DG4" s="610"/>
      <c r="DH4" s="610"/>
      <c r="DI4" s="610"/>
      <c r="DJ4" s="610"/>
      <c r="DK4" s="610"/>
      <c r="DL4" s="610"/>
      <c r="DM4" s="610"/>
      <c r="DN4" s="610"/>
      <c r="DO4" s="610"/>
      <c r="DP4" s="610"/>
      <c r="DQ4" s="610"/>
      <c r="DR4" s="610"/>
      <c r="DS4" s="610"/>
      <c r="DT4" s="610"/>
      <c r="DU4" s="610"/>
      <c r="DV4" s="610"/>
      <c r="DW4" s="610"/>
      <c r="DX4" s="610"/>
      <c r="DY4" s="610"/>
      <c r="DZ4" s="610"/>
      <c r="EA4" s="610"/>
      <c r="EB4" s="610"/>
      <c r="EC4" s="610"/>
      <c r="ED4" s="610"/>
      <c r="EE4" s="610"/>
      <c r="EF4" s="610"/>
      <c r="EG4" s="610"/>
      <c r="EH4" s="610"/>
      <c r="EI4" s="610"/>
      <c r="EJ4" s="610"/>
      <c r="EK4" s="610"/>
      <c r="EL4" s="610"/>
      <c r="EM4" s="610"/>
      <c r="EN4" s="610"/>
      <c r="EO4" s="610"/>
      <c r="EP4" s="610"/>
      <c r="EQ4" s="610"/>
      <c r="ER4" s="610"/>
      <c r="ES4" s="610"/>
      <c r="ET4" s="610"/>
      <c r="EU4" s="610"/>
      <c r="EV4" s="610"/>
      <c r="EW4" s="610"/>
      <c r="EX4" s="610"/>
      <c r="EY4" s="610"/>
      <c r="EZ4" s="610"/>
      <c r="FA4" s="610"/>
      <c r="FB4" s="610"/>
      <c r="FC4" s="610"/>
      <c r="FD4" s="610"/>
      <c r="FE4" s="610"/>
      <c r="FF4" s="610"/>
      <c r="FG4" s="610"/>
      <c r="FH4" s="610"/>
      <c r="FI4" s="610"/>
      <c r="FJ4" s="610"/>
      <c r="FK4" s="610"/>
      <c r="FL4" s="610"/>
      <c r="FM4" s="610"/>
      <c r="FN4" s="610"/>
      <c r="FO4" s="610"/>
      <c r="FP4" s="610"/>
      <c r="FQ4" s="610"/>
      <c r="FR4" s="610"/>
      <c r="FS4" s="610"/>
      <c r="FT4" s="610"/>
      <c r="FU4" s="610"/>
      <c r="FV4" s="610"/>
      <c r="FW4" s="610"/>
      <c r="FX4" s="610"/>
      <c r="FY4" s="610"/>
      <c r="FZ4" s="610"/>
      <c r="GA4" s="610"/>
      <c r="GB4" s="610"/>
      <c r="GC4" s="610"/>
      <c r="GD4" s="610"/>
      <c r="GE4" s="610"/>
      <c r="GF4" s="610"/>
      <c r="GG4" s="610"/>
      <c r="GH4" s="610"/>
      <c r="GI4" s="610"/>
      <c r="GJ4" s="610"/>
      <c r="GK4" s="610"/>
      <c r="GL4" s="610"/>
      <c r="GM4" s="610"/>
      <c r="GN4" s="610"/>
      <c r="GO4" s="610"/>
      <c r="GP4" s="610"/>
      <c r="GQ4" s="610"/>
      <c r="GR4" s="610"/>
      <c r="GS4" s="610"/>
      <c r="GT4" s="610"/>
      <c r="GU4" s="610"/>
      <c r="GV4" s="610"/>
      <c r="GW4" s="610"/>
      <c r="GX4" s="610"/>
      <c r="GY4" s="610"/>
      <c r="GZ4" s="610"/>
      <c r="HA4" s="610"/>
      <c r="HB4" s="610"/>
      <c r="HC4" s="610"/>
      <c r="HD4" s="610"/>
      <c r="HE4" s="610"/>
      <c r="HF4" s="610"/>
      <c r="HG4" s="610"/>
      <c r="HH4" s="610"/>
      <c r="HI4" s="610"/>
      <c r="HJ4" s="610"/>
      <c r="HK4" s="610"/>
      <c r="HL4" s="610"/>
      <c r="HM4" s="610"/>
      <c r="HN4" s="610"/>
      <c r="HO4" s="610"/>
      <c r="HP4" s="610"/>
      <c r="HQ4" s="610"/>
      <c r="HR4" s="610"/>
      <c r="HS4" s="610"/>
      <c r="HT4" s="610"/>
      <c r="HU4" s="610"/>
      <c r="HV4" s="610"/>
      <c r="HW4" s="610"/>
      <c r="HX4" s="610"/>
      <c r="HY4" s="610"/>
      <c r="HZ4" s="610"/>
      <c r="IA4" s="610"/>
      <c r="IB4" s="610"/>
      <c r="IC4" s="610"/>
      <c r="ID4" s="610"/>
      <c r="IE4" s="610"/>
      <c r="IF4" s="610"/>
      <c r="IG4" s="610"/>
      <c r="IH4" s="610"/>
      <c r="II4" s="610"/>
      <c r="IJ4" s="610"/>
      <c r="IK4" s="610"/>
      <c r="IL4" s="610"/>
      <c r="IM4" s="610"/>
      <c r="IN4" s="610"/>
      <c r="IO4" s="610"/>
      <c r="IP4" s="610"/>
      <c r="IQ4" s="610"/>
      <c r="IR4" s="610"/>
      <c r="IS4" s="610"/>
    </row>
    <row r="5" spans="1:253" s="607" customFormat="1" ht="15" customHeight="1" thickBot="1" x14ac:dyDescent="0.3">
      <c r="A5" s="613"/>
      <c r="B5" s="613"/>
      <c r="D5" s="608"/>
      <c r="E5" s="5" t="s">
        <v>559</v>
      </c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0"/>
      <c r="AA5" s="610"/>
      <c r="AB5" s="610"/>
      <c r="AC5" s="610"/>
      <c r="AD5" s="610"/>
      <c r="AE5" s="610"/>
      <c r="AF5" s="610"/>
      <c r="AG5" s="610"/>
      <c r="AH5" s="610"/>
      <c r="AI5" s="610"/>
      <c r="AJ5" s="610"/>
      <c r="AK5" s="610"/>
      <c r="AL5" s="610"/>
      <c r="AM5" s="610"/>
      <c r="AN5" s="610"/>
      <c r="AO5" s="610"/>
      <c r="AP5" s="610"/>
      <c r="AQ5" s="610"/>
      <c r="AR5" s="610"/>
      <c r="AS5" s="610"/>
      <c r="AT5" s="610"/>
      <c r="AU5" s="610"/>
      <c r="AV5" s="610"/>
      <c r="AW5" s="610"/>
      <c r="AX5" s="610"/>
      <c r="AY5" s="610"/>
      <c r="AZ5" s="610"/>
      <c r="BA5" s="610"/>
      <c r="BB5" s="610"/>
      <c r="BC5" s="610"/>
      <c r="BD5" s="610"/>
      <c r="BE5" s="610"/>
      <c r="BF5" s="610"/>
      <c r="BG5" s="610"/>
      <c r="BH5" s="610"/>
      <c r="BI5" s="610"/>
      <c r="BJ5" s="610"/>
      <c r="BK5" s="610"/>
      <c r="BL5" s="610"/>
      <c r="BM5" s="610"/>
      <c r="BN5" s="610"/>
      <c r="BO5" s="610"/>
      <c r="BP5" s="610"/>
      <c r="BQ5" s="610"/>
      <c r="BR5" s="610"/>
      <c r="BS5" s="610"/>
      <c r="BT5" s="610"/>
      <c r="BU5" s="610"/>
      <c r="BV5" s="610"/>
      <c r="BW5" s="610"/>
      <c r="BX5" s="610"/>
      <c r="BY5" s="610"/>
      <c r="BZ5" s="610"/>
      <c r="CA5" s="610"/>
      <c r="CB5" s="610"/>
      <c r="CC5" s="610"/>
      <c r="CD5" s="610"/>
      <c r="CE5" s="610"/>
      <c r="CF5" s="610"/>
      <c r="CG5" s="610"/>
      <c r="CH5" s="610"/>
      <c r="CI5" s="610"/>
      <c r="CJ5" s="610"/>
      <c r="CK5" s="610"/>
      <c r="CL5" s="610"/>
      <c r="CM5" s="610"/>
      <c r="CN5" s="610"/>
      <c r="CO5" s="610"/>
      <c r="CP5" s="610"/>
      <c r="CQ5" s="610"/>
      <c r="CR5" s="610"/>
      <c r="CS5" s="610"/>
      <c r="CT5" s="610"/>
      <c r="CU5" s="610"/>
      <c r="CV5" s="610"/>
      <c r="CW5" s="610"/>
      <c r="CX5" s="610"/>
      <c r="CY5" s="610"/>
      <c r="CZ5" s="610"/>
      <c r="DA5" s="610"/>
      <c r="DB5" s="610"/>
      <c r="DC5" s="610"/>
      <c r="DD5" s="610"/>
      <c r="DE5" s="610"/>
      <c r="DF5" s="610"/>
      <c r="DG5" s="610"/>
      <c r="DH5" s="610"/>
      <c r="DI5" s="610"/>
      <c r="DJ5" s="610"/>
      <c r="DK5" s="610"/>
      <c r="DL5" s="610"/>
      <c r="DM5" s="610"/>
      <c r="DN5" s="610"/>
      <c r="DO5" s="610"/>
      <c r="DP5" s="610"/>
      <c r="DQ5" s="610"/>
      <c r="DR5" s="610"/>
      <c r="DS5" s="610"/>
      <c r="DT5" s="610"/>
      <c r="DU5" s="610"/>
      <c r="DV5" s="610"/>
      <c r="DW5" s="610"/>
      <c r="DX5" s="610"/>
      <c r="DY5" s="610"/>
      <c r="DZ5" s="610"/>
      <c r="EA5" s="610"/>
      <c r="EB5" s="610"/>
      <c r="EC5" s="610"/>
      <c r="ED5" s="610"/>
      <c r="EE5" s="610"/>
      <c r="EF5" s="610"/>
      <c r="EG5" s="610"/>
      <c r="EH5" s="610"/>
      <c r="EI5" s="610"/>
      <c r="EJ5" s="610"/>
      <c r="EK5" s="610"/>
      <c r="EL5" s="610"/>
      <c r="EM5" s="610"/>
      <c r="EN5" s="610"/>
      <c r="EO5" s="610"/>
      <c r="EP5" s="610"/>
      <c r="EQ5" s="610"/>
      <c r="ER5" s="610"/>
      <c r="ES5" s="610"/>
      <c r="ET5" s="610"/>
      <c r="EU5" s="610"/>
      <c r="EV5" s="610"/>
      <c r="EW5" s="610"/>
      <c r="EX5" s="610"/>
      <c r="EY5" s="610"/>
      <c r="EZ5" s="610"/>
      <c r="FA5" s="610"/>
      <c r="FB5" s="610"/>
      <c r="FC5" s="610"/>
      <c r="FD5" s="610"/>
      <c r="FE5" s="610"/>
      <c r="FF5" s="610"/>
      <c r="FG5" s="610"/>
      <c r="FH5" s="610"/>
      <c r="FI5" s="610"/>
      <c r="FJ5" s="610"/>
      <c r="FK5" s="610"/>
      <c r="FL5" s="610"/>
      <c r="FM5" s="610"/>
      <c r="FN5" s="610"/>
      <c r="FO5" s="610"/>
      <c r="FP5" s="610"/>
      <c r="FQ5" s="610"/>
      <c r="FR5" s="610"/>
      <c r="FS5" s="610"/>
      <c r="FT5" s="610"/>
      <c r="FU5" s="610"/>
      <c r="FV5" s="610"/>
      <c r="FW5" s="610"/>
      <c r="FX5" s="610"/>
      <c r="FY5" s="610"/>
      <c r="FZ5" s="610"/>
      <c r="GA5" s="610"/>
      <c r="GB5" s="610"/>
      <c r="GC5" s="610"/>
      <c r="GD5" s="610"/>
      <c r="GE5" s="610"/>
      <c r="GF5" s="610"/>
      <c r="GG5" s="610"/>
      <c r="GH5" s="610"/>
      <c r="GI5" s="610"/>
      <c r="GJ5" s="610"/>
      <c r="GK5" s="610"/>
      <c r="GL5" s="610"/>
      <c r="GM5" s="610"/>
      <c r="GN5" s="610"/>
      <c r="GO5" s="610"/>
      <c r="GP5" s="610"/>
      <c r="GQ5" s="610"/>
      <c r="GR5" s="610"/>
      <c r="GS5" s="610"/>
      <c r="GT5" s="610"/>
      <c r="GU5" s="610"/>
      <c r="GV5" s="610"/>
      <c r="GW5" s="610"/>
      <c r="GX5" s="610"/>
      <c r="GY5" s="610"/>
      <c r="GZ5" s="610"/>
      <c r="HA5" s="610"/>
      <c r="HB5" s="610"/>
      <c r="HC5" s="610"/>
      <c r="HD5" s="610"/>
      <c r="HE5" s="610"/>
      <c r="HF5" s="610"/>
      <c r="HG5" s="610"/>
      <c r="HH5" s="610"/>
      <c r="HI5" s="610"/>
      <c r="HJ5" s="610"/>
      <c r="HK5" s="610"/>
      <c r="HL5" s="610"/>
      <c r="HM5" s="610"/>
      <c r="HN5" s="610"/>
      <c r="HO5" s="610"/>
      <c r="HP5" s="610"/>
      <c r="HQ5" s="610"/>
      <c r="HR5" s="610"/>
      <c r="HS5" s="610"/>
      <c r="HT5" s="610"/>
      <c r="HU5" s="610"/>
      <c r="HV5" s="610"/>
      <c r="HW5" s="610"/>
      <c r="HX5" s="610"/>
      <c r="HY5" s="610"/>
      <c r="HZ5" s="610"/>
      <c r="IA5" s="610"/>
      <c r="IB5" s="610"/>
      <c r="IC5" s="610"/>
      <c r="ID5" s="610"/>
      <c r="IE5" s="610"/>
      <c r="IF5" s="610"/>
      <c r="IG5" s="610"/>
      <c r="IH5" s="610"/>
      <c r="II5" s="610"/>
      <c r="IJ5" s="610"/>
      <c r="IK5" s="610"/>
      <c r="IL5" s="610"/>
      <c r="IM5" s="610"/>
      <c r="IN5" s="610"/>
      <c r="IO5" s="610"/>
      <c r="IP5" s="610"/>
      <c r="IQ5" s="610"/>
      <c r="IR5" s="610"/>
      <c r="IS5" s="610"/>
    </row>
    <row r="6" spans="1:253" s="607" customFormat="1" ht="48.6" thickTop="1" x14ac:dyDescent="0.25">
      <c r="A6" s="614" t="s">
        <v>143</v>
      </c>
      <c r="B6" s="615" t="s">
        <v>126</v>
      </c>
      <c r="C6" s="616" t="s">
        <v>141</v>
      </c>
      <c r="D6" s="617" t="s">
        <v>20</v>
      </c>
      <c r="E6" s="618" t="s">
        <v>483</v>
      </c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10"/>
      <c r="AD6" s="610"/>
      <c r="AE6" s="610"/>
      <c r="AF6" s="610"/>
      <c r="AG6" s="610"/>
      <c r="AH6" s="610"/>
      <c r="AI6" s="610"/>
      <c r="AJ6" s="610"/>
      <c r="AK6" s="610"/>
      <c r="AL6" s="610"/>
      <c r="AM6" s="610"/>
      <c r="AN6" s="610"/>
      <c r="AO6" s="610"/>
      <c r="AP6" s="610"/>
      <c r="AQ6" s="610"/>
      <c r="AR6" s="610"/>
      <c r="AS6" s="610"/>
      <c r="AT6" s="610"/>
      <c r="AU6" s="610"/>
      <c r="AV6" s="610"/>
      <c r="AW6" s="610"/>
      <c r="AX6" s="610"/>
      <c r="AY6" s="610"/>
      <c r="AZ6" s="610"/>
      <c r="BA6" s="610"/>
      <c r="BB6" s="610"/>
      <c r="BC6" s="610"/>
      <c r="BD6" s="610"/>
      <c r="BE6" s="610"/>
      <c r="BF6" s="610"/>
      <c r="BG6" s="610"/>
      <c r="BH6" s="610"/>
      <c r="BI6" s="610"/>
      <c r="BJ6" s="610"/>
      <c r="BK6" s="610"/>
      <c r="BL6" s="610"/>
      <c r="BM6" s="610"/>
      <c r="BN6" s="610"/>
      <c r="BO6" s="610"/>
      <c r="BP6" s="610"/>
      <c r="BQ6" s="610"/>
      <c r="BR6" s="610"/>
      <c r="BS6" s="610"/>
      <c r="BT6" s="610"/>
      <c r="BU6" s="610"/>
      <c r="BV6" s="610"/>
      <c r="BW6" s="610"/>
      <c r="BX6" s="610"/>
      <c r="BY6" s="610"/>
      <c r="BZ6" s="610"/>
      <c r="CA6" s="610"/>
      <c r="CB6" s="610"/>
      <c r="CC6" s="610"/>
      <c r="CD6" s="610"/>
      <c r="CE6" s="610"/>
      <c r="CF6" s="610"/>
      <c r="CG6" s="610"/>
      <c r="CH6" s="610"/>
      <c r="CI6" s="610"/>
      <c r="CJ6" s="610"/>
      <c r="CK6" s="610"/>
      <c r="CL6" s="610"/>
      <c r="CM6" s="610"/>
      <c r="CN6" s="610"/>
      <c r="CO6" s="610"/>
      <c r="CP6" s="610"/>
      <c r="CQ6" s="610"/>
      <c r="CR6" s="610"/>
      <c r="CS6" s="610"/>
      <c r="CT6" s="610"/>
      <c r="CU6" s="610"/>
      <c r="CV6" s="610"/>
      <c r="CW6" s="610"/>
      <c r="CX6" s="610"/>
      <c r="CY6" s="610"/>
      <c r="CZ6" s="610"/>
      <c r="DA6" s="610"/>
      <c r="DB6" s="610"/>
      <c r="DC6" s="610"/>
      <c r="DD6" s="610"/>
      <c r="DE6" s="610"/>
      <c r="DF6" s="610"/>
      <c r="DG6" s="610"/>
      <c r="DH6" s="610"/>
      <c r="DI6" s="610"/>
      <c r="DJ6" s="610"/>
      <c r="DK6" s="610"/>
      <c r="DL6" s="610"/>
      <c r="DM6" s="610"/>
      <c r="DN6" s="610"/>
      <c r="DO6" s="610"/>
      <c r="DP6" s="610"/>
      <c r="DQ6" s="610"/>
      <c r="DR6" s="610"/>
      <c r="DS6" s="610"/>
      <c r="DT6" s="610"/>
      <c r="DU6" s="610"/>
      <c r="DV6" s="610"/>
      <c r="DW6" s="610"/>
      <c r="DX6" s="610"/>
      <c r="DY6" s="610"/>
      <c r="DZ6" s="610"/>
      <c r="EA6" s="610"/>
      <c r="EB6" s="610"/>
      <c r="EC6" s="610"/>
      <c r="ED6" s="610"/>
      <c r="EE6" s="610"/>
      <c r="EF6" s="610"/>
      <c r="EG6" s="610"/>
      <c r="EH6" s="610"/>
      <c r="EI6" s="610"/>
      <c r="EJ6" s="610"/>
      <c r="EK6" s="610"/>
      <c r="EL6" s="610"/>
      <c r="EM6" s="610"/>
      <c r="EN6" s="610"/>
      <c r="EO6" s="610"/>
      <c r="EP6" s="610"/>
      <c r="EQ6" s="610"/>
      <c r="ER6" s="610"/>
      <c r="ES6" s="610"/>
      <c r="ET6" s="610"/>
      <c r="EU6" s="610"/>
      <c r="EV6" s="610"/>
      <c r="EW6" s="610"/>
      <c r="EX6" s="610"/>
      <c r="EY6" s="610"/>
      <c r="EZ6" s="610"/>
      <c r="FA6" s="610"/>
      <c r="FB6" s="610"/>
      <c r="FC6" s="610"/>
      <c r="FD6" s="610"/>
      <c r="FE6" s="610"/>
      <c r="FF6" s="610"/>
      <c r="FG6" s="610"/>
      <c r="FH6" s="610"/>
      <c r="FI6" s="610"/>
      <c r="FJ6" s="610"/>
      <c r="FK6" s="610"/>
      <c r="FL6" s="610"/>
      <c r="FM6" s="610"/>
      <c r="FN6" s="610"/>
      <c r="FO6" s="610"/>
      <c r="FP6" s="610"/>
      <c r="FQ6" s="610"/>
      <c r="FR6" s="610"/>
      <c r="FS6" s="610"/>
      <c r="FT6" s="610"/>
      <c r="FU6" s="610"/>
      <c r="FV6" s="610"/>
      <c r="FW6" s="610"/>
      <c r="FX6" s="610"/>
      <c r="FY6" s="610"/>
      <c r="FZ6" s="610"/>
      <c r="GA6" s="610"/>
      <c r="GB6" s="610"/>
      <c r="GC6" s="610"/>
      <c r="GD6" s="610"/>
      <c r="GE6" s="610"/>
      <c r="GF6" s="610"/>
      <c r="GG6" s="610"/>
      <c r="GH6" s="610"/>
      <c r="GI6" s="610"/>
      <c r="GJ6" s="610"/>
      <c r="GK6" s="610"/>
      <c r="GL6" s="610"/>
      <c r="GM6" s="610"/>
      <c r="GN6" s="610"/>
      <c r="GO6" s="610"/>
      <c r="GP6" s="610"/>
      <c r="GQ6" s="610"/>
      <c r="GR6" s="610"/>
      <c r="GS6" s="610"/>
      <c r="GT6" s="610"/>
      <c r="GU6" s="610"/>
      <c r="GV6" s="610"/>
      <c r="GW6" s="610"/>
      <c r="GX6" s="610"/>
      <c r="GY6" s="610"/>
      <c r="GZ6" s="610"/>
      <c r="HA6" s="610"/>
      <c r="HB6" s="610"/>
      <c r="HC6" s="610"/>
      <c r="HD6" s="610"/>
      <c r="HE6" s="610"/>
      <c r="HF6" s="610"/>
      <c r="HG6" s="610"/>
      <c r="HH6" s="610"/>
      <c r="HI6" s="610"/>
      <c r="HJ6" s="610"/>
      <c r="HK6" s="610"/>
      <c r="HL6" s="610"/>
      <c r="HM6" s="610"/>
      <c r="HN6" s="610"/>
      <c r="HO6" s="610"/>
      <c r="HP6" s="610"/>
      <c r="HQ6" s="610"/>
      <c r="HR6" s="610"/>
      <c r="HS6" s="610"/>
      <c r="HT6" s="610"/>
      <c r="HU6" s="610"/>
      <c r="HV6" s="610"/>
      <c r="HW6" s="610"/>
      <c r="HX6" s="610"/>
      <c r="HY6" s="610"/>
      <c r="HZ6" s="610"/>
      <c r="IA6" s="610"/>
      <c r="IB6" s="610"/>
      <c r="IC6" s="610"/>
      <c r="ID6" s="610"/>
      <c r="IE6" s="610"/>
      <c r="IF6" s="610"/>
      <c r="IG6" s="610"/>
      <c r="IH6" s="610"/>
      <c r="II6" s="610"/>
      <c r="IJ6" s="610"/>
      <c r="IK6" s="610"/>
      <c r="IL6" s="610"/>
      <c r="IM6" s="610"/>
      <c r="IN6" s="610"/>
      <c r="IO6" s="610"/>
      <c r="IP6" s="610"/>
      <c r="IQ6" s="610"/>
      <c r="IR6" s="610"/>
      <c r="IS6" s="610"/>
    </row>
    <row r="7" spans="1:253" ht="15" customHeight="1" thickBot="1" x14ac:dyDescent="0.3">
      <c r="A7" s="619" t="s">
        <v>466</v>
      </c>
      <c r="B7" s="620" t="s">
        <v>481</v>
      </c>
      <c r="C7" s="621" t="s">
        <v>468</v>
      </c>
      <c r="D7" s="622" t="s">
        <v>469</v>
      </c>
      <c r="E7" s="623" t="s">
        <v>482</v>
      </c>
    </row>
    <row r="8" spans="1:253" ht="15" customHeight="1" thickTop="1" x14ac:dyDescent="0.25">
      <c r="A8" s="625" t="s">
        <v>62</v>
      </c>
      <c r="B8" s="626" t="s">
        <v>290</v>
      </c>
      <c r="C8" s="627">
        <f>'2.sz. melléklet'!C8+'25.sz. melléklet'!C8</f>
        <v>1061214</v>
      </c>
      <c r="D8" s="627">
        <f>'2.sz. melléklet'!D8+'25.sz. melléklet'!D8</f>
        <v>0</v>
      </c>
      <c r="E8" s="628">
        <f>'2.sz. melléklet'!E8+'25.sz. melléklet'!E8</f>
        <v>698214</v>
      </c>
    </row>
    <row r="9" spans="1:253" ht="15" customHeight="1" x14ac:dyDescent="0.25">
      <c r="A9" s="629" t="s">
        <v>63</v>
      </c>
      <c r="B9" s="630" t="s">
        <v>291</v>
      </c>
      <c r="C9" s="631">
        <f>'2.sz. melléklet'!C9+'25.sz. melléklet'!C9</f>
        <v>1876223086</v>
      </c>
      <c r="D9" s="631">
        <f>'2.sz. melléklet'!D9+'25.sz. melléklet'!D9</f>
        <v>0</v>
      </c>
      <c r="E9" s="632">
        <f>'2.sz. melléklet'!E9+'25.sz. melléklet'!E9</f>
        <v>1993715972</v>
      </c>
    </row>
    <row r="10" spans="1:253" ht="15" customHeight="1" x14ac:dyDescent="0.25">
      <c r="A10" s="629" t="s">
        <v>64</v>
      </c>
      <c r="B10" s="630" t="s">
        <v>292</v>
      </c>
      <c r="C10" s="631">
        <f>'2.sz. melléklet'!C10+'25.sz. melléklet'!C10</f>
        <v>40910000</v>
      </c>
      <c r="D10" s="631">
        <f>'2.sz. melléklet'!D10+'25.sz. melléklet'!D10</f>
        <v>0</v>
      </c>
      <c r="E10" s="632">
        <f>'2.sz. melléklet'!E10+'25.sz. melléklet'!E10</f>
        <v>40910000</v>
      </c>
    </row>
    <row r="11" spans="1:253" ht="15" customHeight="1" x14ac:dyDescent="0.25">
      <c r="A11" s="629" t="s">
        <v>65</v>
      </c>
      <c r="B11" s="630" t="s">
        <v>293</v>
      </c>
      <c r="C11" s="631">
        <f>'2.sz. melléklet'!C11+'25.sz. melléklet'!C11</f>
        <v>0</v>
      </c>
      <c r="D11" s="631">
        <f>'2.sz. melléklet'!D11+'25.sz. melléklet'!D11</f>
        <v>0</v>
      </c>
      <c r="E11" s="632">
        <f>'2.sz. melléklet'!E11+'25.sz. melléklet'!E11</f>
        <v>0</v>
      </c>
    </row>
    <row r="12" spans="1:253" ht="22.8" x14ac:dyDescent="0.25">
      <c r="A12" s="633" t="s">
        <v>66</v>
      </c>
      <c r="B12" s="634" t="s">
        <v>304</v>
      </c>
      <c r="C12" s="635">
        <f>'2.sz. melléklet'!C12+'25.sz. melléklet'!C12</f>
        <v>1918194300</v>
      </c>
      <c r="D12" s="635">
        <f>'2.sz. melléklet'!D12+'25.sz. melléklet'!D12</f>
        <v>0</v>
      </c>
      <c r="E12" s="636">
        <f>'2.sz. melléklet'!E12+'25.sz. melléklet'!E12</f>
        <v>2035324186</v>
      </c>
    </row>
    <row r="13" spans="1:253" ht="15" customHeight="1" x14ac:dyDescent="0.25">
      <c r="A13" s="629" t="s">
        <v>67</v>
      </c>
      <c r="B13" s="630" t="s">
        <v>294</v>
      </c>
      <c r="C13" s="631">
        <f>'2.sz. melléklet'!C13+'25.sz. melléklet'!C13</f>
        <v>0</v>
      </c>
      <c r="D13" s="631">
        <f>'2.sz. melléklet'!D13+'25.sz. melléklet'!D13</f>
        <v>0</v>
      </c>
      <c r="E13" s="632">
        <f>'2.sz. melléklet'!E13+'25.sz. melléklet'!E13</f>
        <v>0</v>
      </c>
    </row>
    <row r="14" spans="1:253" ht="15" customHeight="1" x14ac:dyDescent="0.25">
      <c r="A14" s="629" t="s">
        <v>68</v>
      </c>
      <c r="B14" s="630" t="s">
        <v>295</v>
      </c>
      <c r="C14" s="631">
        <f>'2.sz. melléklet'!C14+'25.sz. melléklet'!C14</f>
        <v>100000000</v>
      </c>
      <c r="D14" s="631">
        <f>'2.sz. melléklet'!D14+'25.sz. melléklet'!D14</f>
        <v>0</v>
      </c>
      <c r="E14" s="632">
        <f>'2.sz. melléklet'!E14+'25.sz. melléklet'!E14</f>
        <v>0</v>
      </c>
    </row>
    <row r="15" spans="1:253" ht="22.8" x14ac:dyDescent="0.25">
      <c r="A15" s="633" t="s">
        <v>69</v>
      </c>
      <c r="B15" s="634" t="s">
        <v>305</v>
      </c>
      <c r="C15" s="635">
        <f>'2.sz. melléklet'!C15+'25.sz. melléklet'!C15</f>
        <v>100000000</v>
      </c>
      <c r="D15" s="635">
        <f>'2.sz. melléklet'!D15+'25.sz. melléklet'!D15</f>
        <v>0</v>
      </c>
      <c r="E15" s="636">
        <f>'2.sz. melléklet'!E15+'25.sz. melléklet'!E15</f>
        <v>0</v>
      </c>
    </row>
    <row r="16" spans="1:253" ht="15" customHeight="1" x14ac:dyDescent="0.25">
      <c r="A16" s="629" t="s">
        <v>70</v>
      </c>
      <c r="B16" s="630" t="s">
        <v>514</v>
      </c>
      <c r="C16" s="631">
        <f>'2.sz. melléklet'!C16+'25.sz. melléklet'!C16</f>
        <v>0</v>
      </c>
      <c r="D16" s="631">
        <f>'2.sz. melléklet'!D16+'25.sz. melléklet'!D16</f>
        <v>0</v>
      </c>
      <c r="E16" s="632">
        <f>'2.sz. melléklet'!E16+'25.sz. melléklet'!E16</f>
        <v>0</v>
      </c>
    </row>
    <row r="17" spans="1:5" ht="15" customHeight="1" x14ac:dyDescent="0.25">
      <c r="A17" s="629" t="s">
        <v>71</v>
      </c>
      <c r="B17" s="630" t="s">
        <v>296</v>
      </c>
      <c r="C17" s="631">
        <f>'2.sz. melléklet'!C17+'25.sz. melléklet'!C17</f>
        <v>118605</v>
      </c>
      <c r="D17" s="631">
        <f>'2.sz. melléklet'!D17+'25.sz. melléklet'!D17</f>
        <v>0</v>
      </c>
      <c r="E17" s="632">
        <f>'2.sz. melléklet'!E17+'25.sz. melléklet'!E17</f>
        <v>98740</v>
      </c>
    </row>
    <row r="18" spans="1:5" ht="15" customHeight="1" x14ac:dyDescent="0.25">
      <c r="A18" s="629" t="s">
        <v>127</v>
      </c>
      <c r="B18" s="630" t="s">
        <v>297</v>
      </c>
      <c r="C18" s="631">
        <f>'2.sz. melléklet'!C18+'25.sz. melléklet'!C18</f>
        <v>176815749</v>
      </c>
      <c r="D18" s="631">
        <f>'2.sz. melléklet'!D18+'25.sz. melléklet'!D18</f>
        <v>0</v>
      </c>
      <c r="E18" s="632">
        <f>'2.sz. melléklet'!E18+'25.sz. melléklet'!E18</f>
        <v>222976856</v>
      </c>
    </row>
    <row r="19" spans="1:5" ht="15" customHeight="1" x14ac:dyDescent="0.25">
      <c r="A19" s="629" t="s">
        <v>72</v>
      </c>
      <c r="B19" s="630" t="s">
        <v>298</v>
      </c>
      <c r="C19" s="631">
        <f>'2.sz. melléklet'!C19+'25.sz. melléklet'!C19</f>
        <v>0</v>
      </c>
      <c r="D19" s="631">
        <f>'2.sz. melléklet'!D19+'25.sz. melléklet'!D19</f>
        <v>0</v>
      </c>
      <c r="E19" s="632">
        <f>'2.sz. melléklet'!E19+'25.sz. melléklet'!E19</f>
        <v>0</v>
      </c>
    </row>
    <row r="20" spans="1:5" ht="18" customHeight="1" x14ac:dyDescent="0.25">
      <c r="A20" s="633" t="s">
        <v>128</v>
      </c>
      <c r="B20" s="634" t="s">
        <v>519</v>
      </c>
      <c r="C20" s="635">
        <f>'2.sz. melléklet'!C20+'25.sz. melléklet'!C20</f>
        <v>176934354</v>
      </c>
      <c r="D20" s="635">
        <f>'2.sz. melléklet'!D20+'25.sz. melléklet'!D20</f>
        <v>0</v>
      </c>
      <c r="E20" s="636">
        <f>'2.sz. melléklet'!E20+'25.sz. melléklet'!E20</f>
        <v>223075596</v>
      </c>
    </row>
    <row r="21" spans="1:5" ht="15" customHeight="1" x14ac:dyDescent="0.25">
      <c r="A21" s="629" t="s">
        <v>129</v>
      </c>
      <c r="B21" s="630" t="s">
        <v>299</v>
      </c>
      <c r="C21" s="631">
        <f>'2.sz. melléklet'!C21+'25.sz. melléklet'!C21</f>
        <v>12155491</v>
      </c>
      <c r="D21" s="631">
        <f>'2.sz. melléklet'!D21+'25.sz. melléklet'!D21</f>
        <v>0</v>
      </c>
      <c r="E21" s="632">
        <f>'2.sz. melléklet'!E21+'25.sz. melléklet'!E21</f>
        <v>5091750</v>
      </c>
    </row>
    <row r="22" spans="1:5" ht="15" customHeight="1" x14ac:dyDescent="0.25">
      <c r="A22" s="629" t="s">
        <v>130</v>
      </c>
      <c r="B22" s="630" t="s">
        <v>300</v>
      </c>
      <c r="C22" s="631">
        <f>'2.sz. melléklet'!C22+'25.sz. melléklet'!C22</f>
        <v>527582</v>
      </c>
      <c r="D22" s="631">
        <f>'2.sz. melléklet'!D22+'25.sz. melléklet'!D22</f>
        <v>0</v>
      </c>
      <c r="E22" s="632">
        <f>'2.sz. melléklet'!E22+'25.sz. melléklet'!E22</f>
        <v>9994244</v>
      </c>
    </row>
    <row r="23" spans="1:5" ht="15" customHeight="1" x14ac:dyDescent="0.25">
      <c r="A23" s="629" t="s">
        <v>73</v>
      </c>
      <c r="B23" s="630" t="s">
        <v>301</v>
      </c>
      <c r="C23" s="631">
        <f>'2.sz. melléklet'!C23+'25.sz. melléklet'!C23</f>
        <v>3139902</v>
      </c>
      <c r="D23" s="631">
        <f>'2.sz. melléklet'!D23+'25.sz. melléklet'!D23</f>
        <v>0</v>
      </c>
      <c r="E23" s="632">
        <f>'2.sz. melléklet'!E23+'25.sz. melléklet'!E23</f>
        <v>3720392</v>
      </c>
    </row>
    <row r="24" spans="1:5" ht="18" customHeight="1" x14ac:dyDescent="0.25">
      <c r="A24" s="633" t="s">
        <v>131</v>
      </c>
      <c r="B24" s="634" t="s">
        <v>306</v>
      </c>
      <c r="C24" s="635">
        <f>'2.sz. melléklet'!C24+'25.sz. melléklet'!C24</f>
        <v>15822975</v>
      </c>
      <c r="D24" s="635">
        <f>'2.sz. melléklet'!D24+'25.sz. melléklet'!D24</f>
        <v>0</v>
      </c>
      <c r="E24" s="636">
        <f>'2.sz. melléklet'!E24+'25.sz. melléklet'!E24</f>
        <v>18806386</v>
      </c>
    </row>
    <row r="25" spans="1:5" ht="12.6" x14ac:dyDescent="0.25">
      <c r="A25" s="633" t="s">
        <v>132</v>
      </c>
      <c r="B25" s="634" t="s">
        <v>515</v>
      </c>
      <c r="C25" s="635">
        <f>'2.sz. melléklet'!C25+'25.sz. melléklet'!C25</f>
        <v>192497</v>
      </c>
      <c r="D25" s="635">
        <f>'2.sz. melléklet'!D25+'25.sz. melléklet'!D25</f>
        <v>0</v>
      </c>
      <c r="E25" s="636">
        <f>'2.sz. melléklet'!E25+'25.sz. melléklet'!E25</f>
        <v>157290</v>
      </c>
    </row>
    <row r="26" spans="1:5" ht="18" customHeight="1" thickBot="1" x14ac:dyDescent="0.3">
      <c r="A26" s="637" t="s">
        <v>61</v>
      </c>
      <c r="B26" s="638" t="s">
        <v>302</v>
      </c>
      <c r="C26" s="639">
        <f>'2.sz. melléklet'!C26+'25.sz. melléklet'!C26</f>
        <v>1285675</v>
      </c>
      <c r="D26" s="640">
        <f>'2.sz. melléklet'!D26+'25.sz. melléklet'!D26</f>
        <v>0</v>
      </c>
      <c r="E26" s="641">
        <f>'2.sz. melléklet'!E26+'25.sz. melléklet'!E26</f>
        <v>761642</v>
      </c>
    </row>
    <row r="27" spans="1:5" ht="18" customHeight="1" thickTop="1" thickBot="1" x14ac:dyDescent="0.3">
      <c r="A27" s="642" t="s">
        <v>133</v>
      </c>
      <c r="B27" s="643" t="s">
        <v>303</v>
      </c>
      <c r="C27" s="877">
        <f>C12+C15+C20+C24+C25+C26</f>
        <v>2212429801</v>
      </c>
      <c r="D27" s="876">
        <f>D12+D15+D20+D24+D25+D26</f>
        <v>0</v>
      </c>
      <c r="E27" s="645">
        <f>E12+E15+E20+E24+E25+E26</f>
        <v>2278125100</v>
      </c>
    </row>
    <row r="28" spans="1:5" ht="15" customHeight="1" thickTop="1" thickBot="1" x14ac:dyDescent="0.3">
      <c r="A28" s="646"/>
      <c r="B28" s="647"/>
      <c r="C28" s="648"/>
      <c r="D28" s="648"/>
      <c r="E28" s="648"/>
    </row>
    <row r="29" spans="1:5" ht="48.6" thickTop="1" x14ac:dyDescent="0.25">
      <c r="A29" s="614" t="s">
        <v>143</v>
      </c>
      <c r="B29" s="615" t="s">
        <v>21</v>
      </c>
      <c r="C29" s="616" t="s">
        <v>141</v>
      </c>
      <c r="D29" s="617" t="s">
        <v>20</v>
      </c>
      <c r="E29" s="618" t="s">
        <v>483</v>
      </c>
    </row>
    <row r="30" spans="1:5" ht="15" customHeight="1" thickBot="1" x14ac:dyDescent="0.3">
      <c r="A30" s="619" t="s">
        <v>466</v>
      </c>
      <c r="B30" s="620" t="s">
        <v>467</v>
      </c>
      <c r="C30" s="621" t="s">
        <v>468</v>
      </c>
      <c r="D30" s="622" t="s">
        <v>469</v>
      </c>
      <c r="E30" s="623" t="s">
        <v>470</v>
      </c>
    </row>
    <row r="31" spans="1:5" ht="15" customHeight="1" thickTop="1" x14ac:dyDescent="0.25">
      <c r="A31" s="629" t="s">
        <v>74</v>
      </c>
      <c r="B31" s="630" t="s">
        <v>307</v>
      </c>
      <c r="C31" s="649">
        <f>'2.sz. melléklet'!C31+'25.sz. melléklet'!C31</f>
        <v>1881350414</v>
      </c>
      <c r="D31" s="649">
        <f>'2.sz. melléklet'!D31+'25.sz. melléklet'!D31</f>
        <v>0</v>
      </c>
      <c r="E31" s="650">
        <f>'2.sz. melléklet'!E31+'25.sz. melléklet'!E31</f>
        <v>1881350414</v>
      </c>
    </row>
    <row r="32" spans="1:5" ht="15" customHeight="1" x14ac:dyDescent="0.25">
      <c r="A32" s="629" t="s">
        <v>75</v>
      </c>
      <c r="B32" s="630" t="s">
        <v>308</v>
      </c>
      <c r="C32" s="651">
        <f>'2.sz. melléklet'!C32+'25.sz. melléklet'!C32</f>
        <v>113426692</v>
      </c>
      <c r="D32" s="651">
        <f>'2.sz. melléklet'!D32+'25.sz. melléklet'!D32</f>
        <v>0</v>
      </c>
      <c r="E32" s="652">
        <f>'2.sz. melléklet'!E32+'25.sz. melléklet'!E32</f>
        <v>113426692</v>
      </c>
    </row>
    <row r="33" spans="1:5" ht="15" customHeight="1" x14ac:dyDescent="0.25">
      <c r="A33" s="629" t="s">
        <v>76</v>
      </c>
      <c r="B33" s="630" t="s">
        <v>309</v>
      </c>
      <c r="C33" s="651">
        <f>'2.sz. melléklet'!C33+'25.sz. melléklet'!C33</f>
        <v>185012133</v>
      </c>
      <c r="D33" s="651">
        <f>'2.sz. melléklet'!D33+'25.sz. melléklet'!D33</f>
        <v>0</v>
      </c>
      <c r="E33" s="652">
        <f>'2.sz. melléklet'!E33+'25.sz. melléklet'!E33</f>
        <v>185012133</v>
      </c>
    </row>
    <row r="34" spans="1:5" ht="15" customHeight="1" x14ac:dyDescent="0.25">
      <c r="A34" s="629" t="s">
        <v>77</v>
      </c>
      <c r="B34" s="630" t="s">
        <v>310</v>
      </c>
      <c r="C34" s="651">
        <f>'2.sz. melléklet'!C34+'25.sz. melléklet'!C34</f>
        <v>-140153992</v>
      </c>
      <c r="D34" s="651">
        <f>'2.sz. melléklet'!D34+'25.sz. melléklet'!D34</f>
        <v>0</v>
      </c>
      <c r="E34" s="652">
        <f>'2.sz. melléklet'!E34+'25.sz. melléklet'!E34</f>
        <v>-5965558</v>
      </c>
    </row>
    <row r="35" spans="1:5" ht="15" customHeight="1" x14ac:dyDescent="0.25">
      <c r="A35" s="629" t="s">
        <v>134</v>
      </c>
      <c r="B35" s="630" t="s">
        <v>311</v>
      </c>
      <c r="C35" s="651">
        <f>'2.sz. melléklet'!C35+'25.sz. melléklet'!C35</f>
        <v>0</v>
      </c>
      <c r="D35" s="651">
        <f>'2.sz. melléklet'!D35+'25.sz. melléklet'!D35</f>
        <v>0</v>
      </c>
      <c r="E35" s="652">
        <f>'2.sz. melléklet'!E35+'25.sz. melléklet'!E35</f>
        <v>0</v>
      </c>
    </row>
    <row r="36" spans="1:5" ht="15" customHeight="1" x14ac:dyDescent="0.25">
      <c r="A36" s="629" t="s">
        <v>135</v>
      </c>
      <c r="B36" s="630" t="s">
        <v>312</v>
      </c>
      <c r="C36" s="653">
        <f>'2.sz. melléklet'!C36+'25.sz. melléklet'!C36</f>
        <v>134188434</v>
      </c>
      <c r="D36" s="653">
        <f>'2.sz. melléklet'!D36+'25.sz. melléklet'!D36</f>
        <v>0</v>
      </c>
      <c r="E36" s="654">
        <f>'2.sz. melléklet'!E36+'25.sz. melléklet'!E36</f>
        <v>20659375</v>
      </c>
    </row>
    <row r="37" spans="1:5" ht="18" customHeight="1" thickBot="1" x14ac:dyDescent="0.3">
      <c r="A37" s="655" t="s">
        <v>122</v>
      </c>
      <c r="B37" s="656" t="s">
        <v>313</v>
      </c>
      <c r="C37" s="657">
        <f>SUM(C31:C36)</f>
        <v>2173823681</v>
      </c>
      <c r="D37" s="658">
        <v>0</v>
      </c>
      <c r="E37" s="659">
        <f>SUM(E31:E36)</f>
        <v>2194483056</v>
      </c>
    </row>
    <row r="38" spans="1:5" ht="9.75" customHeight="1" thickTop="1" x14ac:dyDescent="0.25">
      <c r="A38" s="660"/>
      <c r="B38" s="661"/>
      <c r="C38" s="662"/>
      <c r="D38" s="662"/>
      <c r="E38" s="662"/>
    </row>
    <row r="39" spans="1:5" ht="15" customHeight="1" x14ac:dyDescent="0.25">
      <c r="A39" s="660"/>
      <c r="B39" s="661"/>
      <c r="C39" s="663"/>
      <c r="D39" s="663"/>
      <c r="E39" s="609" t="s">
        <v>412</v>
      </c>
    </row>
    <row r="40" spans="1:5" ht="15" customHeight="1" x14ac:dyDescent="0.25">
      <c r="A40" s="660"/>
      <c r="B40" s="661"/>
      <c r="C40" s="663"/>
      <c r="D40" s="663"/>
      <c r="E40" s="609" t="str">
        <f>E2</f>
        <v>a  .../2019. (V....) önkormányzati rendelethez</v>
      </c>
    </row>
    <row r="41" spans="1:5" ht="15" customHeight="1" x14ac:dyDescent="0.25">
      <c r="A41" s="660"/>
      <c r="B41" s="661"/>
      <c r="C41" s="664"/>
      <c r="D41" s="664"/>
      <c r="E41" s="664"/>
    </row>
    <row r="42" spans="1:5" ht="15" customHeight="1" thickBot="1" x14ac:dyDescent="0.3">
      <c r="A42" s="660"/>
      <c r="B42" s="661"/>
      <c r="C42" s="664"/>
      <c r="D42" s="664"/>
      <c r="E42" s="5" t="s">
        <v>559</v>
      </c>
    </row>
    <row r="43" spans="1:5" ht="48.6" thickTop="1" x14ac:dyDescent="0.25">
      <c r="A43" s="614" t="s">
        <v>143</v>
      </c>
      <c r="B43" s="615" t="s">
        <v>21</v>
      </c>
      <c r="C43" s="616" t="s">
        <v>141</v>
      </c>
      <c r="D43" s="617" t="s">
        <v>20</v>
      </c>
      <c r="E43" s="618" t="s">
        <v>483</v>
      </c>
    </row>
    <row r="44" spans="1:5" ht="15" customHeight="1" thickBot="1" x14ac:dyDescent="0.3">
      <c r="A44" s="619" t="s">
        <v>466</v>
      </c>
      <c r="B44" s="620" t="s">
        <v>467</v>
      </c>
      <c r="C44" s="621" t="s">
        <v>468</v>
      </c>
      <c r="D44" s="622" t="s">
        <v>469</v>
      </c>
      <c r="E44" s="623" t="s">
        <v>482</v>
      </c>
    </row>
    <row r="45" spans="1:5" ht="15" customHeight="1" thickTop="1" x14ac:dyDescent="0.25">
      <c r="A45" s="665" t="s">
        <v>136</v>
      </c>
      <c r="B45" s="666" t="s">
        <v>314</v>
      </c>
      <c r="C45" s="649">
        <f>'2.sz. melléklet'!C45+'25.sz. melléklet'!C45</f>
        <v>1116771</v>
      </c>
      <c r="D45" s="649">
        <f>'2.sz. melléklet'!D45+'25.sz. melléklet'!D45</f>
        <v>0</v>
      </c>
      <c r="E45" s="650">
        <f>'2.sz. melléklet'!E45+'25.sz. melléklet'!E45</f>
        <v>21313577</v>
      </c>
    </row>
    <row r="46" spans="1:5" ht="15" customHeight="1" x14ac:dyDescent="0.25">
      <c r="A46" s="629" t="s">
        <v>78</v>
      </c>
      <c r="B46" s="630" t="s">
        <v>315</v>
      </c>
      <c r="C46" s="651">
        <f>'2.sz. melléklet'!C46+'25.sz. melléklet'!C46</f>
        <v>2668251</v>
      </c>
      <c r="D46" s="651">
        <f>'2.sz. melléklet'!D46+'25.sz. melléklet'!D46</f>
        <v>0</v>
      </c>
      <c r="E46" s="652">
        <f>'2.sz. melléklet'!E46+'25.sz. melléklet'!E46</f>
        <v>6239145</v>
      </c>
    </row>
    <row r="47" spans="1:5" ht="15" customHeight="1" x14ac:dyDescent="0.25">
      <c r="A47" s="629" t="s">
        <v>123</v>
      </c>
      <c r="B47" s="630" t="s">
        <v>316</v>
      </c>
      <c r="C47" s="651">
        <f>'2.sz. melléklet'!C47+'25.sz. melléklet'!C47</f>
        <v>1227509</v>
      </c>
      <c r="D47" s="651">
        <f>'2.sz. melléklet'!D47+'25.sz. melléklet'!D47</f>
        <v>0</v>
      </c>
      <c r="E47" s="652">
        <f>'2.sz. melléklet'!E47+'25.sz. melléklet'!E47</f>
        <v>2232714</v>
      </c>
    </row>
    <row r="48" spans="1:5" ht="18" customHeight="1" x14ac:dyDescent="0.25">
      <c r="A48" s="633" t="s">
        <v>137</v>
      </c>
      <c r="B48" s="634" t="s">
        <v>317</v>
      </c>
      <c r="C48" s="667">
        <f>'2.sz. melléklet'!C48+'25.sz. melléklet'!C48</f>
        <v>5012531</v>
      </c>
      <c r="D48" s="667">
        <f>'2.sz. melléklet'!D48+'25.sz. melléklet'!D48</f>
        <v>0</v>
      </c>
      <c r="E48" s="668">
        <f>'2.sz. melléklet'!E48+'25.sz. melléklet'!E48</f>
        <v>29785436</v>
      </c>
    </row>
    <row r="49" spans="1:5" ht="22.8" x14ac:dyDescent="0.25">
      <c r="A49" s="633" t="s">
        <v>124</v>
      </c>
      <c r="B49" s="634" t="s">
        <v>516</v>
      </c>
      <c r="C49" s="667">
        <f>'2.sz. melléklet'!C49+'25.sz. melléklet'!C49</f>
        <v>0</v>
      </c>
      <c r="D49" s="667">
        <f>'2.sz. melléklet'!D49+'25.sz. melléklet'!D49</f>
        <v>0</v>
      </c>
      <c r="E49" s="668">
        <f>'2.sz. melléklet'!E49+'25.sz. melléklet'!E49</f>
        <v>0</v>
      </c>
    </row>
    <row r="50" spans="1:5" ht="18" customHeight="1" thickBot="1" x14ac:dyDescent="0.3">
      <c r="A50" s="637" t="s">
        <v>79</v>
      </c>
      <c r="B50" s="638" t="s">
        <v>517</v>
      </c>
      <c r="C50" s="669">
        <f>'2.sz. melléklet'!C50+'25.sz. melléklet'!C50</f>
        <v>33593589</v>
      </c>
      <c r="D50" s="669">
        <f>'2.sz. melléklet'!D50+'25.sz. melléklet'!D50</f>
        <v>0</v>
      </c>
      <c r="E50" s="670">
        <f>'2.sz. melléklet'!E50+'25.sz. melléklet'!E50</f>
        <v>53856608</v>
      </c>
    </row>
    <row r="51" spans="1:5" ht="18" customHeight="1" thickTop="1" thickBot="1" x14ac:dyDescent="0.3">
      <c r="A51" s="642" t="s">
        <v>80</v>
      </c>
      <c r="B51" s="671" t="s">
        <v>518</v>
      </c>
      <c r="C51" s="644">
        <f>C37+C48+C49+C50</f>
        <v>2212429801</v>
      </c>
      <c r="D51" s="672">
        <v>0</v>
      </c>
      <c r="E51" s="645">
        <f>E37+E48+E49+E50</f>
        <v>2278125100</v>
      </c>
    </row>
    <row r="52" spans="1:5" ht="13.8" thickTop="1" x14ac:dyDescent="0.25">
      <c r="C52" s="674"/>
      <c r="D52" s="674"/>
      <c r="E52" s="674"/>
    </row>
    <row r="53" spans="1:5" x14ac:dyDescent="0.25">
      <c r="C53" s="674"/>
      <c r="D53" s="674"/>
      <c r="E53" s="674"/>
    </row>
    <row r="54" spans="1:5" x14ac:dyDescent="0.25">
      <c r="C54" s="675"/>
      <c r="D54" s="675"/>
      <c r="E54" s="675"/>
    </row>
    <row r="55" spans="1:5" x14ac:dyDescent="0.25">
      <c r="C55" s="675"/>
      <c r="D55" s="675"/>
      <c r="E55" s="675"/>
    </row>
    <row r="56" spans="1:5" x14ac:dyDescent="0.25">
      <c r="C56" s="675"/>
      <c r="D56" s="675"/>
      <c r="E56" s="675"/>
    </row>
    <row r="57" spans="1:5" x14ac:dyDescent="0.25">
      <c r="C57" s="675"/>
      <c r="D57" s="675"/>
      <c r="E57" s="675"/>
    </row>
    <row r="58" spans="1:5" x14ac:dyDescent="0.25">
      <c r="C58" s="675"/>
      <c r="D58" s="675"/>
      <c r="E58" s="675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93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417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.../2019. (V....)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71" t="s">
        <v>794</v>
      </c>
      <c r="B4" s="971"/>
      <c r="C4" s="971"/>
      <c r="D4" s="971"/>
      <c r="E4" s="971"/>
      <c r="F4" s="971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559</v>
      </c>
    </row>
    <row r="6" spans="1:6" s="15" customFormat="1" ht="24.6" thickTop="1" x14ac:dyDescent="0.25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6" s="15" customFormat="1" ht="13.5" customHeight="1" thickBot="1" x14ac:dyDescent="0.3">
      <c r="A7" s="46" t="s">
        <v>466</v>
      </c>
      <c r="B7" s="47" t="s">
        <v>481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s="1" customFormat="1" ht="13.5" customHeight="1" thickTop="1" x14ac:dyDescent="0.25">
      <c r="A8" s="60" t="s">
        <v>62</v>
      </c>
      <c r="B8" s="61" t="s">
        <v>377</v>
      </c>
      <c r="C8" s="45">
        <v>29698452</v>
      </c>
      <c r="D8" s="45">
        <v>33594105</v>
      </c>
      <c r="E8" s="45">
        <v>33594105</v>
      </c>
      <c r="F8" s="63">
        <f>E8/D8</f>
        <v>1</v>
      </c>
    </row>
    <row r="9" spans="1:6" s="1" customFormat="1" ht="13.5" customHeight="1" x14ac:dyDescent="0.25">
      <c r="A9" s="885" t="s">
        <v>63</v>
      </c>
      <c r="B9" s="44" t="s">
        <v>657</v>
      </c>
      <c r="C9" s="23">
        <v>163000</v>
      </c>
      <c r="D9" s="23">
        <v>2826080</v>
      </c>
      <c r="E9" s="23">
        <v>2826080</v>
      </c>
      <c r="F9" s="24">
        <f t="shared" ref="F9:F36" si="0">E9/D9</f>
        <v>1</v>
      </c>
    </row>
    <row r="10" spans="1:6" s="1" customFormat="1" ht="24" x14ac:dyDescent="0.25">
      <c r="A10" s="878" t="s">
        <v>64</v>
      </c>
      <c r="B10" s="22" t="s">
        <v>378</v>
      </c>
      <c r="C10" s="23">
        <v>62000</v>
      </c>
      <c r="D10" s="23">
        <v>46500</v>
      </c>
      <c r="E10" s="23">
        <v>46500</v>
      </c>
      <c r="F10" s="24">
        <f t="shared" si="0"/>
        <v>1</v>
      </c>
    </row>
    <row r="11" spans="1:6" s="1" customFormat="1" x14ac:dyDescent="0.25">
      <c r="A11" s="43" t="s">
        <v>65</v>
      </c>
      <c r="B11" s="22" t="s">
        <v>595</v>
      </c>
      <c r="C11" s="23">
        <v>2020176</v>
      </c>
      <c r="D11" s="23">
        <v>2283518</v>
      </c>
      <c r="E11" s="23">
        <v>2283518</v>
      </c>
      <c r="F11" s="24">
        <f t="shared" si="0"/>
        <v>1</v>
      </c>
    </row>
    <row r="12" spans="1:6" s="1" customFormat="1" ht="13.5" customHeight="1" x14ac:dyDescent="0.25">
      <c r="A12" s="43" t="s">
        <v>66</v>
      </c>
      <c r="B12" s="605" t="s">
        <v>594</v>
      </c>
      <c r="C12" s="23">
        <v>93240</v>
      </c>
      <c r="D12" s="23">
        <v>114120</v>
      </c>
      <c r="E12" s="23">
        <v>114120</v>
      </c>
      <c r="F12" s="24">
        <f t="shared" si="0"/>
        <v>1</v>
      </c>
    </row>
    <row r="13" spans="1:6" s="1" customFormat="1" ht="13.5" customHeight="1" x14ac:dyDescent="0.25">
      <c r="A13" s="878" t="s">
        <v>67</v>
      </c>
      <c r="B13" s="766" t="s">
        <v>658</v>
      </c>
      <c r="C13" s="23">
        <v>100000</v>
      </c>
      <c r="D13" s="23">
        <v>0</v>
      </c>
      <c r="E13" s="23">
        <v>0</v>
      </c>
      <c r="F13" s="24"/>
    </row>
    <row r="14" spans="1:6" s="1" customFormat="1" ht="13.5" customHeight="1" x14ac:dyDescent="0.25">
      <c r="A14" s="43" t="s">
        <v>68</v>
      </c>
      <c r="B14" s="22" t="s">
        <v>379</v>
      </c>
      <c r="C14" s="23">
        <v>421600</v>
      </c>
      <c r="D14" s="23">
        <v>812064</v>
      </c>
      <c r="E14" s="23">
        <v>812064</v>
      </c>
      <c r="F14" s="24">
        <f t="shared" si="0"/>
        <v>1</v>
      </c>
    </row>
    <row r="15" spans="1:6" s="1" customFormat="1" ht="13.5" customHeight="1" x14ac:dyDescent="0.25">
      <c r="A15" s="782" t="s">
        <v>69</v>
      </c>
      <c r="B15" s="37" t="s">
        <v>777</v>
      </c>
      <c r="C15" s="38">
        <f>SUM(C8:C14)</f>
        <v>32558468</v>
      </c>
      <c r="D15" s="38">
        <f>SUM(D8:D14)</f>
        <v>39676387</v>
      </c>
      <c r="E15" s="38">
        <f>SUM(E8:E14)</f>
        <v>39676387</v>
      </c>
      <c r="F15" s="39">
        <f t="shared" si="0"/>
        <v>1</v>
      </c>
    </row>
    <row r="16" spans="1:6" s="1" customFormat="1" ht="13.5" customHeight="1" x14ac:dyDescent="0.25">
      <c r="A16" s="183" t="s">
        <v>70</v>
      </c>
      <c r="B16" s="22" t="s">
        <v>380</v>
      </c>
      <c r="C16" s="23">
        <v>8216720</v>
      </c>
      <c r="D16" s="23">
        <v>8675420</v>
      </c>
      <c r="E16" s="23">
        <v>8675420</v>
      </c>
      <c r="F16" s="24">
        <f t="shared" si="0"/>
        <v>1</v>
      </c>
    </row>
    <row r="17" spans="1:6" s="1" customFormat="1" ht="24" customHeight="1" x14ac:dyDescent="0.25">
      <c r="A17" s="183" t="s">
        <v>71</v>
      </c>
      <c r="B17" s="22" t="s">
        <v>381</v>
      </c>
      <c r="C17" s="23">
        <v>5807381</v>
      </c>
      <c r="D17" s="23">
        <v>2457337</v>
      </c>
      <c r="E17" s="23">
        <v>2457337</v>
      </c>
      <c r="F17" s="24">
        <f t="shared" si="0"/>
        <v>1</v>
      </c>
    </row>
    <row r="18" spans="1:6" s="1" customFormat="1" ht="13.5" customHeight="1" x14ac:dyDescent="0.25">
      <c r="A18" s="43">
        <v>11</v>
      </c>
      <c r="B18" s="22" t="s">
        <v>382</v>
      </c>
      <c r="C18" s="23">
        <v>1635000</v>
      </c>
      <c r="D18" s="23">
        <v>866987</v>
      </c>
      <c r="E18" s="23">
        <v>866987</v>
      </c>
      <c r="F18" s="24">
        <f t="shared" si="0"/>
        <v>1</v>
      </c>
    </row>
    <row r="19" spans="1:6" s="1" customFormat="1" ht="13.5" customHeight="1" x14ac:dyDescent="0.25">
      <c r="A19" s="393">
        <v>12</v>
      </c>
      <c r="B19" s="37" t="s">
        <v>778</v>
      </c>
      <c r="C19" s="38">
        <f>SUM(C16:C18)</f>
        <v>15659101</v>
      </c>
      <c r="D19" s="38">
        <f t="shared" ref="D19:E19" si="1">SUM(D16:D18)</f>
        <v>11999744</v>
      </c>
      <c r="E19" s="38">
        <f t="shared" si="1"/>
        <v>11999744</v>
      </c>
      <c r="F19" s="39">
        <f t="shared" si="0"/>
        <v>1</v>
      </c>
    </row>
    <row r="20" spans="1:6" s="1" customFormat="1" ht="15.75" customHeight="1" x14ac:dyDescent="0.25">
      <c r="A20" s="81">
        <v>13</v>
      </c>
      <c r="B20" s="33" t="s">
        <v>780</v>
      </c>
      <c r="C20" s="34">
        <f>C15+C19</f>
        <v>48217569</v>
      </c>
      <c r="D20" s="34">
        <f t="shared" ref="D20:E20" si="2">D15+D19</f>
        <v>51676131</v>
      </c>
      <c r="E20" s="34">
        <f t="shared" si="2"/>
        <v>51676131</v>
      </c>
      <c r="F20" s="35">
        <f t="shared" si="0"/>
        <v>1</v>
      </c>
    </row>
    <row r="21" spans="1:6" s="1" customFormat="1" ht="24" customHeight="1" x14ac:dyDescent="0.25">
      <c r="A21" s="81">
        <v>14</v>
      </c>
      <c r="B21" s="33" t="s">
        <v>663</v>
      </c>
      <c r="C21" s="34">
        <v>10362093</v>
      </c>
      <c r="D21" s="34">
        <v>10803467</v>
      </c>
      <c r="E21" s="34">
        <f>SUM(E22:E25)</f>
        <v>10803467</v>
      </c>
      <c r="F21" s="35">
        <f t="shared" si="0"/>
        <v>1</v>
      </c>
    </row>
    <row r="22" spans="1:6" s="1" customFormat="1" ht="13.5" customHeight="1" x14ac:dyDescent="0.25">
      <c r="A22" s="690">
        <v>15</v>
      </c>
      <c r="B22" s="41" t="s">
        <v>383</v>
      </c>
      <c r="C22" s="23">
        <v>0</v>
      </c>
      <c r="D22" s="23">
        <v>0</v>
      </c>
      <c r="E22" s="42">
        <v>9316228</v>
      </c>
      <c r="F22" s="124"/>
    </row>
    <row r="23" spans="1:6" s="102" customFormat="1" ht="13.5" customHeight="1" x14ac:dyDescent="0.25">
      <c r="A23" s="690">
        <v>16</v>
      </c>
      <c r="B23" s="41" t="s">
        <v>384</v>
      </c>
      <c r="C23" s="23">
        <v>0</v>
      </c>
      <c r="D23" s="23">
        <v>0</v>
      </c>
      <c r="E23" s="42">
        <v>754556</v>
      </c>
      <c r="F23" s="124"/>
    </row>
    <row r="24" spans="1:6" s="102" customFormat="1" ht="13.5" customHeight="1" x14ac:dyDescent="0.25">
      <c r="A24" s="690">
        <v>17</v>
      </c>
      <c r="B24" s="41" t="s">
        <v>779</v>
      </c>
      <c r="C24" s="23"/>
      <c r="D24" s="23"/>
      <c r="E24" s="42">
        <v>34643</v>
      </c>
      <c r="F24" s="124"/>
    </row>
    <row r="25" spans="1:6" s="102" customFormat="1" ht="13.5" customHeight="1" x14ac:dyDescent="0.25">
      <c r="A25" s="690">
        <v>18</v>
      </c>
      <c r="B25" s="41" t="s">
        <v>385</v>
      </c>
      <c r="C25" s="23">
        <v>0</v>
      </c>
      <c r="D25" s="23">
        <v>0</v>
      </c>
      <c r="E25" s="42">
        <v>698040</v>
      </c>
      <c r="F25" s="124"/>
    </row>
    <row r="26" spans="1:6" s="1" customFormat="1" ht="13.5" customHeight="1" x14ac:dyDescent="0.25">
      <c r="A26" s="43">
        <v>19</v>
      </c>
      <c r="B26" s="22" t="s">
        <v>386</v>
      </c>
      <c r="C26" s="23">
        <v>537000</v>
      </c>
      <c r="D26" s="23">
        <v>537000</v>
      </c>
      <c r="E26" s="23">
        <v>333488</v>
      </c>
      <c r="F26" s="24">
        <f t="shared" si="0"/>
        <v>0.62102048417132216</v>
      </c>
    </row>
    <row r="27" spans="1:6" s="1" customFormat="1" ht="13.5" customHeight="1" x14ac:dyDescent="0.25">
      <c r="A27" s="43">
        <v>20</v>
      </c>
      <c r="B27" s="22" t="s">
        <v>387</v>
      </c>
      <c r="C27" s="23">
        <v>11462000</v>
      </c>
      <c r="D27" s="23">
        <v>11448750</v>
      </c>
      <c r="E27" s="23">
        <v>9298728</v>
      </c>
      <c r="F27" s="24">
        <f t="shared" si="0"/>
        <v>0.81220465116279073</v>
      </c>
    </row>
    <row r="28" spans="1:6" s="1" customFormat="1" ht="13.5" customHeight="1" x14ac:dyDescent="0.25">
      <c r="A28" s="43">
        <v>21</v>
      </c>
      <c r="B28" s="22" t="s">
        <v>388</v>
      </c>
      <c r="C28" s="23">
        <v>250000</v>
      </c>
      <c r="D28" s="23">
        <v>263250</v>
      </c>
      <c r="E28" s="23">
        <v>263250</v>
      </c>
      <c r="F28" s="24">
        <f t="shared" si="0"/>
        <v>1</v>
      </c>
    </row>
    <row r="29" spans="1:6" s="1" customFormat="1" ht="13.5" customHeight="1" x14ac:dyDescent="0.25">
      <c r="A29" s="393">
        <v>22</v>
      </c>
      <c r="B29" s="37" t="s">
        <v>659</v>
      </c>
      <c r="C29" s="38">
        <f>SUM(C26:C28)</f>
        <v>12249000</v>
      </c>
      <c r="D29" s="38">
        <f t="shared" ref="D29:E29" si="3">SUM(D26:D28)</f>
        <v>12249000</v>
      </c>
      <c r="E29" s="38">
        <f t="shared" si="3"/>
        <v>9895466</v>
      </c>
      <c r="F29" s="39">
        <f t="shared" si="0"/>
        <v>0.80785909053800309</v>
      </c>
    </row>
    <row r="30" spans="1:6" s="1" customFormat="1" ht="13.5" customHeight="1" x14ac:dyDescent="0.25">
      <c r="A30" s="43">
        <v>23</v>
      </c>
      <c r="B30" s="22" t="s">
        <v>389</v>
      </c>
      <c r="C30" s="23">
        <v>2213000</v>
      </c>
      <c r="D30" s="23">
        <v>2626000</v>
      </c>
      <c r="E30" s="23">
        <v>2288901</v>
      </c>
      <c r="F30" s="76">
        <f t="shared" si="0"/>
        <v>0.87163023610053314</v>
      </c>
    </row>
    <row r="31" spans="1:6" s="1" customFormat="1" ht="13.5" customHeight="1" x14ac:dyDescent="0.25">
      <c r="A31" s="43">
        <v>24</v>
      </c>
      <c r="B31" s="22" t="s">
        <v>390</v>
      </c>
      <c r="C31" s="23">
        <v>710000</v>
      </c>
      <c r="D31" s="23">
        <v>710000</v>
      </c>
      <c r="E31" s="23">
        <v>667134</v>
      </c>
      <c r="F31" s="76">
        <f t="shared" si="0"/>
        <v>0.93962535211267606</v>
      </c>
    </row>
    <row r="32" spans="1:6" s="1" customFormat="1" ht="13.5" customHeight="1" x14ac:dyDescent="0.25">
      <c r="A32" s="393">
        <v>25</v>
      </c>
      <c r="B32" s="37" t="s">
        <v>660</v>
      </c>
      <c r="C32" s="38">
        <f>SUM(C30:C31)</f>
        <v>2923000</v>
      </c>
      <c r="D32" s="38">
        <f t="shared" ref="D32:E32" si="4">SUM(D30:D31)</f>
        <v>3336000</v>
      </c>
      <c r="E32" s="38">
        <f t="shared" si="4"/>
        <v>2956035</v>
      </c>
      <c r="F32" s="249">
        <f t="shared" si="0"/>
        <v>0.88610161870503601</v>
      </c>
    </row>
    <row r="33" spans="1:6" s="1" customFormat="1" ht="13.5" customHeight="1" x14ac:dyDescent="0.25">
      <c r="A33" s="43">
        <v>26</v>
      </c>
      <c r="B33" s="22" t="s">
        <v>391</v>
      </c>
      <c r="C33" s="23">
        <v>14615000</v>
      </c>
      <c r="D33" s="23">
        <v>13858423</v>
      </c>
      <c r="E33" s="23">
        <v>13759947</v>
      </c>
      <c r="F33" s="76">
        <f t="shared" si="0"/>
        <v>0.99289414098559414</v>
      </c>
    </row>
    <row r="34" spans="1:6" s="1" customFormat="1" ht="13.5" customHeight="1" x14ac:dyDescent="0.25">
      <c r="A34" s="43" t="s">
        <v>122</v>
      </c>
      <c r="B34" s="22" t="s">
        <v>393</v>
      </c>
      <c r="C34" s="23">
        <v>6000000</v>
      </c>
      <c r="D34" s="23">
        <v>6000000</v>
      </c>
      <c r="E34" s="23">
        <v>2828501</v>
      </c>
      <c r="F34" s="76">
        <f t="shared" si="0"/>
        <v>0.47141683333333334</v>
      </c>
    </row>
    <row r="35" spans="1:6" s="1" customFormat="1" ht="13.5" customHeight="1" x14ac:dyDescent="0.25">
      <c r="A35" s="43" t="s">
        <v>136</v>
      </c>
      <c r="B35" s="22" t="s">
        <v>394</v>
      </c>
      <c r="C35" s="23">
        <v>50000</v>
      </c>
      <c r="D35" s="23">
        <v>50000</v>
      </c>
      <c r="E35" s="23">
        <v>0</v>
      </c>
      <c r="F35" s="76">
        <f t="shared" si="0"/>
        <v>0</v>
      </c>
    </row>
    <row r="36" spans="1:6" s="1" customFormat="1" ht="13.5" customHeight="1" x14ac:dyDescent="0.25">
      <c r="A36" s="43" t="s">
        <v>78</v>
      </c>
      <c r="B36" s="22" t="s">
        <v>395</v>
      </c>
      <c r="C36" s="23">
        <v>10051000</v>
      </c>
      <c r="D36" s="23">
        <v>10401000</v>
      </c>
      <c r="E36" s="23">
        <v>7192381</v>
      </c>
      <c r="F36" s="76">
        <f t="shared" si="0"/>
        <v>0.69150860494183253</v>
      </c>
    </row>
    <row r="37" spans="1:6" s="1" customFormat="1" ht="13.5" customHeight="1" x14ac:dyDescent="0.25">
      <c r="A37" s="43" t="s">
        <v>123</v>
      </c>
      <c r="B37" s="22" t="s">
        <v>396</v>
      </c>
      <c r="C37" s="23">
        <v>33173000</v>
      </c>
      <c r="D37" s="23">
        <v>33773000</v>
      </c>
      <c r="E37" s="23">
        <v>28498059</v>
      </c>
      <c r="F37" s="76">
        <f>E37/D37</f>
        <v>0.84381189115565691</v>
      </c>
    </row>
    <row r="38" spans="1:6" s="1" customFormat="1" ht="13.5" customHeight="1" x14ac:dyDescent="0.25">
      <c r="A38" s="393" t="s">
        <v>137</v>
      </c>
      <c r="B38" s="37" t="s">
        <v>661</v>
      </c>
      <c r="C38" s="38">
        <f>SUM(C33:C37)</f>
        <v>63889000</v>
      </c>
      <c r="D38" s="38">
        <f>SUM(D33:D37)</f>
        <v>64082423</v>
      </c>
      <c r="E38" s="38">
        <f>SUM(E33:E37)</f>
        <v>52278888</v>
      </c>
      <c r="F38" s="249">
        <f>E38/D38</f>
        <v>0.81580698033218879</v>
      </c>
    </row>
    <row r="39" spans="1:6" s="1" customFormat="1" ht="13.5" customHeight="1" x14ac:dyDescent="0.25">
      <c r="A39" s="43" t="s">
        <v>124</v>
      </c>
      <c r="B39" s="22" t="s">
        <v>397</v>
      </c>
      <c r="C39" s="23">
        <v>395000</v>
      </c>
      <c r="D39" s="23">
        <v>395000</v>
      </c>
      <c r="E39" s="23">
        <v>178672</v>
      </c>
      <c r="F39" s="76">
        <f t="shared" ref="F39:F87" si="5">E39/D39</f>
        <v>0.45233417721518987</v>
      </c>
    </row>
    <row r="40" spans="1:6" s="1" customFormat="1" ht="24" x14ac:dyDescent="0.25">
      <c r="A40" s="393" t="s">
        <v>79</v>
      </c>
      <c r="B40" s="37" t="s">
        <v>596</v>
      </c>
      <c r="C40" s="38">
        <f>SUM(C39)</f>
        <v>395000</v>
      </c>
      <c r="D40" s="38">
        <f t="shared" ref="D40:E40" si="6">SUM(D39)</f>
        <v>395000</v>
      </c>
      <c r="E40" s="38">
        <f t="shared" si="6"/>
        <v>178672</v>
      </c>
      <c r="F40" s="249">
        <f t="shared" si="5"/>
        <v>0.45233417721518987</v>
      </c>
    </row>
    <row r="41" spans="1:6" s="1" customFormat="1" ht="24" x14ac:dyDescent="0.25">
      <c r="A41" s="21">
        <v>34</v>
      </c>
      <c r="B41" s="687" t="s">
        <v>398</v>
      </c>
      <c r="C41" s="23">
        <v>14576000</v>
      </c>
      <c r="D41" s="23">
        <v>14810500</v>
      </c>
      <c r="E41" s="23">
        <v>11942443</v>
      </c>
      <c r="F41" s="76">
        <f t="shared" si="5"/>
        <v>0.80634975186523072</v>
      </c>
    </row>
    <row r="42" spans="1:6" s="1" customFormat="1" ht="13.5" customHeight="1" x14ac:dyDescent="0.25">
      <c r="A42" s="21">
        <v>35</v>
      </c>
      <c r="B42" s="687" t="s">
        <v>399</v>
      </c>
      <c r="C42" s="23">
        <v>25965703</v>
      </c>
      <c r="D42" s="23">
        <v>30139314</v>
      </c>
      <c r="E42" s="23">
        <v>14351000</v>
      </c>
      <c r="F42" s="76">
        <f t="shared" si="5"/>
        <v>0.47615549577538491</v>
      </c>
    </row>
    <row r="43" spans="1:6" s="1" customFormat="1" ht="13.5" customHeight="1" x14ac:dyDescent="0.25">
      <c r="A43" s="604">
        <v>36</v>
      </c>
      <c r="B43" s="178" t="s">
        <v>520</v>
      </c>
      <c r="C43" s="23">
        <v>40000</v>
      </c>
      <c r="D43" s="23">
        <v>40000</v>
      </c>
      <c r="E43" s="23">
        <v>5812</v>
      </c>
      <c r="F43" s="76">
        <f t="shared" si="5"/>
        <v>0.14530000000000001</v>
      </c>
    </row>
    <row r="44" spans="1:6" ht="13.5" customHeight="1" x14ac:dyDescent="0.25">
      <c r="A44" s="878">
        <v>37</v>
      </c>
      <c r="B44" s="879" t="s">
        <v>781</v>
      </c>
      <c r="C44" s="23">
        <v>0</v>
      </c>
      <c r="D44" s="23">
        <v>4000</v>
      </c>
      <c r="E44" s="23">
        <v>3940</v>
      </c>
      <c r="F44" s="76"/>
    </row>
    <row r="45" spans="1:6" ht="13.5" customHeight="1" x14ac:dyDescent="0.25">
      <c r="A45" s="878">
        <v>38</v>
      </c>
      <c r="B45" s="687" t="s">
        <v>400</v>
      </c>
      <c r="C45" s="23">
        <v>1469000</v>
      </c>
      <c r="D45" s="23">
        <v>1465000</v>
      </c>
      <c r="E45" s="23">
        <v>1391285</v>
      </c>
      <c r="F45" s="76">
        <f t="shared" si="5"/>
        <v>0.94968259385665532</v>
      </c>
    </row>
    <row r="46" spans="1:6" ht="24" x14ac:dyDescent="0.25">
      <c r="A46" s="36">
        <v>39</v>
      </c>
      <c r="B46" s="37" t="s">
        <v>782</v>
      </c>
      <c r="C46" s="38">
        <f>SUM(C41:C45)</f>
        <v>42050703</v>
      </c>
      <c r="D46" s="38">
        <f>SUM(D41:D45)</f>
        <v>46458814</v>
      </c>
      <c r="E46" s="38">
        <f>SUM(E41:E45)</f>
        <v>27694480</v>
      </c>
      <c r="F46" s="249">
        <f t="shared" si="5"/>
        <v>0.59610820026529299</v>
      </c>
    </row>
    <row r="47" spans="1:6" ht="15" customHeight="1" thickBot="1" x14ac:dyDescent="0.3">
      <c r="A47" s="78">
        <v>40</v>
      </c>
      <c r="B47" s="79" t="s">
        <v>783</v>
      </c>
      <c r="C47" s="122">
        <f>C29+C32+C38+C40+C46</f>
        <v>121506703</v>
      </c>
      <c r="D47" s="122">
        <f>D29+D32+D38+D40+D46</f>
        <v>126521237</v>
      </c>
      <c r="E47" s="122">
        <f>E29+E32+E38+E40+E46</f>
        <v>93003541</v>
      </c>
      <c r="F47" s="251">
        <f t="shared" si="5"/>
        <v>0.73508245101966563</v>
      </c>
    </row>
    <row r="48" spans="1:6" ht="12.75" customHeight="1" thickTop="1" x14ac:dyDescent="0.25">
      <c r="A48" s="184"/>
      <c r="B48" s="180"/>
      <c r="C48" s="181"/>
      <c r="D48" s="181"/>
      <c r="E48" s="181"/>
      <c r="F48" s="5" t="s">
        <v>418</v>
      </c>
    </row>
    <row r="49" spans="1:6" s="231" customFormat="1" ht="12.75" customHeight="1" x14ac:dyDescent="0.25">
      <c r="A49" s="184"/>
      <c r="B49" s="180"/>
      <c r="C49" s="181"/>
      <c r="D49" s="181"/>
      <c r="E49" s="181"/>
      <c r="F49" s="5" t="str">
        <f>F2</f>
        <v>a  .../2019. (V....) önkormányzati rendelethez</v>
      </c>
    </row>
    <row r="50" spans="1:6" ht="12.75" customHeight="1" x14ac:dyDescent="0.25">
      <c r="A50" s="161"/>
      <c r="B50" s="162"/>
      <c r="C50" s="163"/>
      <c r="D50" s="163"/>
      <c r="E50" s="163"/>
      <c r="F50" s="174"/>
    </row>
    <row r="51" spans="1:6" ht="12.75" customHeight="1" thickBot="1" x14ac:dyDescent="0.3">
      <c r="A51" s="161"/>
      <c r="B51" s="162"/>
      <c r="C51" s="163"/>
      <c r="D51" s="163"/>
      <c r="E51" s="163"/>
      <c r="F51" s="5" t="s">
        <v>559</v>
      </c>
    </row>
    <row r="52" spans="1:6" ht="24.6" thickTop="1" x14ac:dyDescent="0.25">
      <c r="A52" s="29" t="s">
        <v>143</v>
      </c>
      <c r="B52" s="30" t="s">
        <v>125</v>
      </c>
      <c r="C52" s="30" t="s">
        <v>138</v>
      </c>
      <c r="D52" s="30" t="s">
        <v>139</v>
      </c>
      <c r="E52" s="30" t="s">
        <v>140</v>
      </c>
      <c r="F52" s="31" t="s">
        <v>142</v>
      </c>
    </row>
    <row r="53" spans="1:6" ht="13.5" customHeight="1" thickBot="1" x14ac:dyDescent="0.3">
      <c r="A53" s="46" t="s">
        <v>466</v>
      </c>
      <c r="B53" s="47" t="s">
        <v>467</v>
      </c>
      <c r="C53" s="47" t="s">
        <v>468</v>
      </c>
      <c r="D53" s="47" t="s">
        <v>469</v>
      </c>
      <c r="E53" s="47" t="s">
        <v>470</v>
      </c>
      <c r="F53" s="48" t="s">
        <v>471</v>
      </c>
    </row>
    <row r="54" spans="1:6" ht="13.5" customHeight="1" thickTop="1" x14ac:dyDescent="0.25">
      <c r="A54" s="43">
        <v>41</v>
      </c>
      <c r="B54" s="178" t="s">
        <v>662</v>
      </c>
      <c r="C54" s="23">
        <v>4990000</v>
      </c>
      <c r="D54" s="23">
        <v>4990000</v>
      </c>
      <c r="E54" s="23">
        <v>3643733</v>
      </c>
      <c r="F54" s="783">
        <f t="shared" si="5"/>
        <v>0.7302070140280561</v>
      </c>
    </row>
    <row r="55" spans="1:6" ht="24" customHeight="1" x14ac:dyDescent="0.25">
      <c r="A55" s="40">
        <v>42</v>
      </c>
      <c r="B55" s="41" t="s">
        <v>597</v>
      </c>
      <c r="C55" s="23">
        <v>0</v>
      </c>
      <c r="D55" s="23">
        <v>0</v>
      </c>
      <c r="E55" s="42">
        <v>1319639</v>
      </c>
      <c r="F55" s="250"/>
    </row>
    <row r="56" spans="1:6" ht="13.5" customHeight="1" x14ac:dyDescent="0.25">
      <c r="A56" s="40">
        <v>43</v>
      </c>
      <c r="B56" s="41" t="s">
        <v>598</v>
      </c>
      <c r="C56" s="23">
        <v>0</v>
      </c>
      <c r="D56" s="23">
        <v>0</v>
      </c>
      <c r="E56" s="42">
        <v>413500</v>
      </c>
      <c r="F56" s="250"/>
    </row>
    <row r="57" spans="1:6" ht="24" customHeight="1" x14ac:dyDescent="0.25">
      <c r="A57" s="40">
        <v>44</v>
      </c>
      <c r="B57" s="41" t="s">
        <v>599</v>
      </c>
      <c r="C57" s="23">
        <v>0</v>
      </c>
      <c r="D57" s="23">
        <v>0</v>
      </c>
      <c r="E57" s="42">
        <v>664594</v>
      </c>
      <c r="F57" s="250"/>
    </row>
    <row r="58" spans="1:6" ht="15" customHeight="1" x14ac:dyDescent="0.25">
      <c r="A58" s="32">
        <v>45</v>
      </c>
      <c r="B58" s="33" t="s">
        <v>784</v>
      </c>
      <c r="C58" s="34">
        <f>C54</f>
        <v>4990000</v>
      </c>
      <c r="D58" s="34">
        <f t="shared" ref="D58:E58" si="7">D54</f>
        <v>4990000</v>
      </c>
      <c r="E58" s="34">
        <f t="shared" si="7"/>
        <v>3643733</v>
      </c>
      <c r="F58" s="248">
        <f t="shared" si="5"/>
        <v>0.7302070140280561</v>
      </c>
    </row>
    <row r="59" spans="1:6" ht="24" x14ac:dyDescent="0.25">
      <c r="A59" s="40">
        <v>46</v>
      </c>
      <c r="B59" s="41" t="s">
        <v>521</v>
      </c>
      <c r="C59" s="42">
        <v>800000</v>
      </c>
      <c r="D59" s="42">
        <v>1035980</v>
      </c>
      <c r="E59" s="42">
        <v>1035980</v>
      </c>
      <c r="F59" s="250">
        <f t="shared" si="5"/>
        <v>1</v>
      </c>
    </row>
    <row r="60" spans="1:6" ht="15" customHeight="1" x14ac:dyDescent="0.25">
      <c r="A60" s="21">
        <v>47</v>
      </c>
      <c r="B60" s="22" t="s">
        <v>665</v>
      </c>
      <c r="C60" s="23">
        <f>SUM(C59)</f>
        <v>800000</v>
      </c>
      <c r="D60" s="23">
        <f t="shared" ref="D60:E60" si="8">SUM(D59)</f>
        <v>1035980</v>
      </c>
      <c r="E60" s="23">
        <f t="shared" si="8"/>
        <v>1035980</v>
      </c>
      <c r="F60" s="76">
        <f t="shared" si="5"/>
        <v>1</v>
      </c>
    </row>
    <row r="61" spans="1:6" ht="24" customHeight="1" x14ac:dyDescent="0.25">
      <c r="A61" s="21">
        <v>48</v>
      </c>
      <c r="B61" s="22" t="s">
        <v>664</v>
      </c>
      <c r="C61" s="23">
        <v>17905900</v>
      </c>
      <c r="D61" s="23">
        <v>21237900</v>
      </c>
      <c r="E61" s="23">
        <v>19313250</v>
      </c>
      <c r="F61" s="76">
        <f t="shared" si="5"/>
        <v>0.90937663328295171</v>
      </c>
    </row>
    <row r="62" spans="1:6" ht="13.5" customHeight="1" x14ac:dyDescent="0.25">
      <c r="A62" s="40">
        <v>49</v>
      </c>
      <c r="B62" s="41" t="s">
        <v>348</v>
      </c>
      <c r="C62" s="42">
        <v>0</v>
      </c>
      <c r="D62" s="42">
        <v>0</v>
      </c>
      <c r="E62" s="42">
        <v>17698266</v>
      </c>
      <c r="F62" s="249"/>
    </row>
    <row r="63" spans="1:6" ht="13.5" customHeight="1" x14ac:dyDescent="0.25">
      <c r="A63" s="40">
        <v>50</v>
      </c>
      <c r="B63" s="41" t="s">
        <v>487</v>
      </c>
      <c r="C63" s="42">
        <v>0</v>
      </c>
      <c r="D63" s="42">
        <v>0</v>
      </c>
      <c r="E63" s="42">
        <v>1614984</v>
      </c>
      <c r="F63" s="249"/>
    </row>
    <row r="64" spans="1:6" ht="24" customHeight="1" x14ac:dyDescent="0.25">
      <c r="A64" s="21">
        <v>51</v>
      </c>
      <c r="B64" s="22" t="s">
        <v>666</v>
      </c>
      <c r="C64" s="23">
        <v>7604000</v>
      </c>
      <c r="D64" s="23">
        <v>16361000</v>
      </c>
      <c r="E64" s="23">
        <v>16282140</v>
      </c>
      <c r="F64" s="76">
        <f t="shared" si="5"/>
        <v>0.99518000122241912</v>
      </c>
    </row>
    <row r="65" spans="1:6" ht="13.5" customHeight="1" x14ac:dyDescent="0.25">
      <c r="A65" s="40">
        <v>52</v>
      </c>
      <c r="B65" s="41" t="s">
        <v>369</v>
      </c>
      <c r="C65" s="23">
        <v>0</v>
      </c>
      <c r="D65" s="23">
        <v>0</v>
      </c>
      <c r="E65" s="42">
        <v>7675140</v>
      </c>
      <c r="F65" s="249"/>
    </row>
    <row r="66" spans="1:6" s="175" customFormat="1" ht="13.5" customHeight="1" x14ac:dyDescent="0.25">
      <c r="A66" s="40">
        <v>53</v>
      </c>
      <c r="B66" s="41" t="s">
        <v>420</v>
      </c>
      <c r="C66" s="23">
        <v>0</v>
      </c>
      <c r="D66" s="23">
        <v>0</v>
      </c>
      <c r="E66" s="42">
        <v>8607000</v>
      </c>
      <c r="F66" s="249"/>
    </row>
    <row r="67" spans="1:6" ht="13.5" customHeight="1" x14ac:dyDescent="0.25">
      <c r="A67" s="21">
        <v>54</v>
      </c>
      <c r="B67" s="22" t="s">
        <v>421</v>
      </c>
      <c r="C67" s="23">
        <v>74197028</v>
      </c>
      <c r="D67" s="23">
        <v>68580841</v>
      </c>
      <c r="E67" s="23">
        <v>0</v>
      </c>
      <c r="F67" s="76">
        <f t="shared" si="5"/>
        <v>0</v>
      </c>
    </row>
    <row r="68" spans="1:6" ht="15" customHeight="1" x14ac:dyDescent="0.25">
      <c r="A68" s="32">
        <v>55</v>
      </c>
      <c r="B68" s="33" t="s">
        <v>785</v>
      </c>
      <c r="C68" s="34">
        <f>C60+C61+C64+C67</f>
        <v>100506928</v>
      </c>
      <c r="D68" s="34">
        <f t="shared" ref="D68:E68" si="9">D60+D61+D64+D67</f>
        <v>107215721</v>
      </c>
      <c r="E68" s="34">
        <f t="shared" si="9"/>
        <v>36631370</v>
      </c>
      <c r="F68" s="248">
        <f t="shared" si="5"/>
        <v>0.34166043615935765</v>
      </c>
    </row>
    <row r="69" spans="1:6" ht="13.5" customHeight="1" x14ac:dyDescent="0.25">
      <c r="A69" s="765">
        <v>56</v>
      </c>
      <c r="B69" s="766" t="s">
        <v>667</v>
      </c>
      <c r="C69" s="23">
        <v>0</v>
      </c>
      <c r="D69" s="23">
        <v>274000</v>
      </c>
      <c r="E69" s="23">
        <v>274000</v>
      </c>
      <c r="F69" s="785"/>
    </row>
    <row r="70" spans="1:6" s="786" customFormat="1" ht="13.5" customHeight="1" x14ac:dyDescent="0.25">
      <c r="A70" s="21">
        <v>57</v>
      </c>
      <c r="B70" s="22" t="s">
        <v>422</v>
      </c>
      <c r="C70" s="23">
        <v>159058209</v>
      </c>
      <c r="D70" s="23">
        <v>148723401</v>
      </c>
      <c r="E70" s="23">
        <v>107899074</v>
      </c>
      <c r="F70" s="76">
        <f t="shared" si="5"/>
        <v>0.72550165794016508</v>
      </c>
    </row>
    <row r="71" spans="1:6" ht="13.5" customHeight="1" x14ac:dyDescent="0.25">
      <c r="A71" s="21">
        <v>58</v>
      </c>
      <c r="B71" s="22" t="s">
        <v>423</v>
      </c>
      <c r="C71" s="23">
        <v>1230000</v>
      </c>
      <c r="D71" s="23">
        <v>1036000</v>
      </c>
      <c r="E71" s="23">
        <v>797661</v>
      </c>
      <c r="F71" s="76">
        <f t="shared" si="5"/>
        <v>0.7699430501930502</v>
      </c>
    </row>
    <row r="72" spans="1:6" ht="13.5" customHeight="1" x14ac:dyDescent="0.25">
      <c r="A72" s="21">
        <v>59</v>
      </c>
      <c r="B72" s="22" t="s">
        <v>424</v>
      </c>
      <c r="C72" s="23">
        <v>22952500</v>
      </c>
      <c r="D72" s="23">
        <v>23418500</v>
      </c>
      <c r="E72" s="23">
        <v>3168470</v>
      </c>
      <c r="F72" s="76">
        <f t="shared" si="5"/>
        <v>0.13529773469692763</v>
      </c>
    </row>
    <row r="73" spans="1:6" ht="24" customHeight="1" x14ac:dyDescent="0.25">
      <c r="A73" s="21">
        <v>60</v>
      </c>
      <c r="B73" s="22" t="s">
        <v>375</v>
      </c>
      <c r="C73" s="23">
        <v>14220000</v>
      </c>
      <c r="D73" s="23">
        <v>14220000</v>
      </c>
      <c r="E73" s="23">
        <v>0</v>
      </c>
      <c r="F73" s="76"/>
    </row>
    <row r="74" spans="1:6" ht="24" customHeight="1" x14ac:dyDescent="0.25">
      <c r="A74" s="21">
        <v>61</v>
      </c>
      <c r="B74" s="22" t="s">
        <v>425</v>
      </c>
      <c r="C74" s="23">
        <v>23168820</v>
      </c>
      <c r="D74" s="23">
        <v>16570431</v>
      </c>
      <c r="E74" s="23">
        <v>7842349</v>
      </c>
      <c r="F74" s="76">
        <f t="shared" si="5"/>
        <v>0.47327368853592283</v>
      </c>
    </row>
    <row r="75" spans="1:6" ht="15" customHeight="1" x14ac:dyDescent="0.25">
      <c r="A75" s="32">
        <v>62</v>
      </c>
      <c r="B75" s="33" t="s">
        <v>786</v>
      </c>
      <c r="C75" s="34">
        <f>SUM(C69:C74)</f>
        <v>220629529</v>
      </c>
      <c r="D75" s="34">
        <f t="shared" ref="D75:E75" si="10">SUM(D69:D74)</f>
        <v>204242332</v>
      </c>
      <c r="E75" s="34">
        <f t="shared" si="10"/>
        <v>119981554</v>
      </c>
      <c r="F75" s="248">
        <f t="shared" si="5"/>
        <v>0.58744704305471795</v>
      </c>
    </row>
    <row r="76" spans="1:6" ht="13.5" customHeight="1" x14ac:dyDescent="0.25">
      <c r="A76" s="21">
        <v>63</v>
      </c>
      <c r="B76" s="22" t="s">
        <v>426</v>
      </c>
      <c r="C76" s="23">
        <v>21941000</v>
      </c>
      <c r="D76" s="23">
        <v>36195500</v>
      </c>
      <c r="E76" s="23">
        <v>36192580</v>
      </c>
      <c r="F76" s="76">
        <f t="shared" si="5"/>
        <v>0.99991932698816155</v>
      </c>
    </row>
    <row r="77" spans="1:6" ht="24" customHeight="1" x14ac:dyDescent="0.25">
      <c r="A77" s="21">
        <v>64</v>
      </c>
      <c r="B77" s="22" t="s">
        <v>376</v>
      </c>
      <c r="C77" s="23">
        <v>5923000</v>
      </c>
      <c r="D77" s="23">
        <v>9259000</v>
      </c>
      <c r="E77" s="23">
        <v>9240636</v>
      </c>
      <c r="F77" s="76">
        <f t="shared" si="5"/>
        <v>0.99801663246570904</v>
      </c>
    </row>
    <row r="78" spans="1:6" ht="15" customHeight="1" x14ac:dyDescent="0.25">
      <c r="A78" s="32">
        <v>65</v>
      </c>
      <c r="B78" s="33" t="s">
        <v>787</v>
      </c>
      <c r="C78" s="34">
        <f>SUM(C76:C77)</f>
        <v>27864000</v>
      </c>
      <c r="D78" s="34">
        <f t="shared" ref="D78:E78" si="11">SUM(D76:D77)</f>
        <v>45454500</v>
      </c>
      <c r="E78" s="34">
        <f t="shared" si="11"/>
        <v>45433216</v>
      </c>
      <c r="F78" s="248">
        <f t="shared" si="5"/>
        <v>0.99953175153175156</v>
      </c>
    </row>
    <row r="79" spans="1:6" s="886" customFormat="1" ht="24" customHeight="1" x14ac:dyDescent="0.25">
      <c r="A79" s="882">
        <v>66</v>
      </c>
      <c r="B79" s="167" t="s">
        <v>788</v>
      </c>
      <c r="C79" s="23">
        <v>0</v>
      </c>
      <c r="D79" s="23">
        <v>254000</v>
      </c>
      <c r="E79" s="23">
        <v>254000</v>
      </c>
      <c r="F79" s="76"/>
    </row>
    <row r="80" spans="1:6" s="886" customFormat="1" ht="24" customHeight="1" x14ac:dyDescent="0.25">
      <c r="A80" s="882">
        <v>67</v>
      </c>
      <c r="B80" s="884" t="s">
        <v>789</v>
      </c>
      <c r="C80" s="23">
        <v>0</v>
      </c>
      <c r="D80" s="23">
        <v>728000</v>
      </c>
      <c r="E80" s="23">
        <v>728000</v>
      </c>
      <c r="F80" s="76"/>
    </row>
    <row r="81" spans="1:6" ht="24" customHeight="1" x14ac:dyDescent="0.25">
      <c r="A81" s="21">
        <v>68</v>
      </c>
      <c r="B81" s="22" t="s">
        <v>427</v>
      </c>
      <c r="C81" s="23">
        <v>1500000</v>
      </c>
      <c r="D81" s="23">
        <v>1500000</v>
      </c>
      <c r="E81" s="23">
        <v>1350000</v>
      </c>
      <c r="F81" s="76">
        <f t="shared" si="5"/>
        <v>0.9</v>
      </c>
    </row>
    <row r="82" spans="1:6" ht="15" customHeight="1" x14ac:dyDescent="0.25">
      <c r="A82" s="32">
        <v>69</v>
      </c>
      <c r="B82" s="33" t="s">
        <v>790</v>
      </c>
      <c r="C82" s="34">
        <f>SUM(C79:C81)</f>
        <v>1500000</v>
      </c>
      <c r="D82" s="34">
        <f t="shared" ref="D82:E82" si="12">SUM(D79:D81)</f>
        <v>2482000</v>
      </c>
      <c r="E82" s="34">
        <f t="shared" si="12"/>
        <v>2332000</v>
      </c>
      <c r="F82" s="248">
        <f t="shared" si="5"/>
        <v>0.93956486704270747</v>
      </c>
    </row>
    <row r="83" spans="1:6" ht="24" customHeight="1" x14ac:dyDescent="0.25">
      <c r="A83" s="504">
        <v>70</v>
      </c>
      <c r="B83" s="505" t="s">
        <v>791</v>
      </c>
      <c r="C83" s="503">
        <f>C20+C21+C47+C58+C68+C75+C78+C82</f>
        <v>535576822</v>
      </c>
      <c r="D83" s="503">
        <f t="shared" ref="D83:E83" si="13">D20+D21+D47+D58+D68+D75+D78+D82</f>
        <v>553385388</v>
      </c>
      <c r="E83" s="503">
        <f t="shared" si="13"/>
        <v>363505012</v>
      </c>
      <c r="F83" s="506">
        <f t="shared" si="5"/>
        <v>0.6568749733594339</v>
      </c>
    </row>
    <row r="84" spans="1:6" ht="24" x14ac:dyDescent="0.25">
      <c r="A84" s="28">
        <v>71</v>
      </c>
      <c r="B84" s="22" t="s">
        <v>522</v>
      </c>
      <c r="C84" s="23">
        <v>2288178</v>
      </c>
      <c r="D84" s="23">
        <v>2546612</v>
      </c>
      <c r="E84" s="23">
        <v>2546612</v>
      </c>
      <c r="F84" s="76">
        <f t="shared" si="5"/>
        <v>1</v>
      </c>
    </row>
    <row r="85" spans="1:6" ht="13.5" customHeight="1" x14ac:dyDescent="0.25">
      <c r="A85" s="43">
        <v>72</v>
      </c>
      <c r="B85" s="22" t="s">
        <v>523</v>
      </c>
      <c r="C85" s="23">
        <v>19418000</v>
      </c>
      <c r="D85" s="23">
        <v>18745000</v>
      </c>
      <c r="E85" s="23">
        <v>18718528</v>
      </c>
      <c r="F85" s="76">
        <f t="shared" si="5"/>
        <v>0.99858778340890908</v>
      </c>
    </row>
    <row r="86" spans="1:6" ht="15" customHeight="1" thickBot="1" x14ac:dyDescent="0.3">
      <c r="A86" s="507">
        <v>73</v>
      </c>
      <c r="B86" s="510" t="s">
        <v>792</v>
      </c>
      <c r="C86" s="512">
        <f>SUM(C84:C85)</f>
        <v>21706178</v>
      </c>
      <c r="D86" s="512">
        <f>SUM(D84:D85)</f>
        <v>21291612</v>
      </c>
      <c r="E86" s="512">
        <f>SUM(E84:E85)</f>
        <v>21265140</v>
      </c>
      <c r="F86" s="508">
        <f t="shared" si="5"/>
        <v>0.99875669348098206</v>
      </c>
    </row>
    <row r="87" spans="1:6" ht="18" customHeight="1" thickTop="1" thickBot="1" x14ac:dyDescent="0.3">
      <c r="A87" s="509">
        <v>74</v>
      </c>
      <c r="B87" s="510" t="s">
        <v>793</v>
      </c>
      <c r="C87" s="511">
        <f>C83+C86</f>
        <v>557283000</v>
      </c>
      <c r="D87" s="511">
        <f>D83+D86</f>
        <v>574677000</v>
      </c>
      <c r="E87" s="511">
        <f>E83+E86</f>
        <v>384770152</v>
      </c>
      <c r="F87" s="508">
        <f t="shared" si="5"/>
        <v>0.66954158944937769</v>
      </c>
    </row>
    <row r="88" spans="1:6" ht="18" customHeight="1" thickTop="1" x14ac:dyDescent="0.25"/>
    <row r="89" spans="1:6" ht="18" customHeight="1" x14ac:dyDescent="0.25"/>
    <row r="91" spans="1:6" ht="13.5" customHeight="1" x14ac:dyDescent="0.25"/>
    <row r="92" spans="1:6" ht="18" customHeight="1" x14ac:dyDescent="0.25"/>
    <row r="93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8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46" t="s">
        <v>419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46" t="str">
        <f>'1.d sz. melléklet'!F2</f>
        <v>a  .../2019. (V....)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995" t="s">
        <v>81</v>
      </c>
      <c r="B4" s="996"/>
      <c r="C4" s="996"/>
      <c r="D4" s="996"/>
      <c r="E4" s="996"/>
      <c r="F4" s="996"/>
      <c r="G4" s="996"/>
      <c r="H4" s="996"/>
      <c r="I4" s="996"/>
      <c r="J4" s="996"/>
      <c r="K4" s="996"/>
      <c r="L4" s="996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72" t="s">
        <v>559</v>
      </c>
    </row>
    <row r="6" spans="1:12" s="2" customFormat="1" ht="60.75" customHeight="1" thickTop="1" x14ac:dyDescent="0.25">
      <c r="A6" s="90" t="s">
        <v>143</v>
      </c>
      <c r="B6" s="268" t="s">
        <v>125</v>
      </c>
      <c r="C6" s="91" t="s">
        <v>246</v>
      </c>
      <c r="D6" s="91" t="s">
        <v>232</v>
      </c>
      <c r="E6" s="91" t="s">
        <v>233</v>
      </c>
      <c r="F6" s="91" t="s">
        <v>90</v>
      </c>
      <c r="G6" s="91" t="s">
        <v>234</v>
      </c>
      <c r="H6" s="91" t="s">
        <v>235</v>
      </c>
      <c r="I6" s="91" t="s">
        <v>88</v>
      </c>
      <c r="J6" s="91" t="s">
        <v>236</v>
      </c>
      <c r="K6" s="91" t="s">
        <v>247</v>
      </c>
      <c r="L6" s="92" t="s">
        <v>89</v>
      </c>
    </row>
    <row r="7" spans="1:12" s="2" customFormat="1" ht="15" customHeight="1" thickBot="1" x14ac:dyDescent="0.3">
      <c r="A7" s="965" t="s">
        <v>466</v>
      </c>
      <c r="B7" s="966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100" t="s">
        <v>472</v>
      </c>
      <c r="H7" s="100" t="s">
        <v>473</v>
      </c>
      <c r="I7" s="100" t="s">
        <v>474</v>
      </c>
      <c r="J7" s="100" t="s">
        <v>475</v>
      </c>
      <c r="K7" s="100" t="s">
        <v>476</v>
      </c>
      <c r="L7" s="106" t="s">
        <v>477</v>
      </c>
    </row>
    <row r="8" spans="1:12" ht="15" customHeight="1" thickTop="1" x14ac:dyDescent="0.25">
      <c r="A8" s="60" t="s">
        <v>62</v>
      </c>
      <c r="B8" s="968" t="s">
        <v>237</v>
      </c>
      <c r="C8" s="62">
        <v>1</v>
      </c>
      <c r="D8" s="62">
        <v>1199800</v>
      </c>
      <c r="E8" s="62">
        <v>0</v>
      </c>
      <c r="F8" s="62">
        <v>0</v>
      </c>
      <c r="G8" s="62">
        <v>0</v>
      </c>
      <c r="H8" s="62">
        <v>48000</v>
      </c>
      <c r="I8" s="62">
        <v>0</v>
      </c>
      <c r="J8" s="62">
        <v>0</v>
      </c>
      <c r="K8" s="62">
        <v>27400</v>
      </c>
      <c r="L8" s="252">
        <v>0</v>
      </c>
    </row>
    <row r="9" spans="1:12" ht="15" customHeight="1" x14ac:dyDescent="0.25">
      <c r="A9" s="32" t="s">
        <v>63</v>
      </c>
      <c r="B9" s="270" t="s">
        <v>795</v>
      </c>
      <c r="C9" s="34">
        <v>1</v>
      </c>
      <c r="D9" s="34">
        <v>1199800</v>
      </c>
      <c r="E9" s="34">
        <v>0</v>
      </c>
      <c r="F9" s="34">
        <v>0</v>
      </c>
      <c r="G9" s="34">
        <v>0</v>
      </c>
      <c r="H9" s="34">
        <v>48000</v>
      </c>
      <c r="I9" s="34">
        <v>0</v>
      </c>
      <c r="J9" s="34">
        <v>0</v>
      </c>
      <c r="K9" s="34">
        <v>27400</v>
      </c>
      <c r="L9" s="77">
        <v>0</v>
      </c>
    </row>
    <row r="10" spans="1:12" ht="25.5" customHeight="1" x14ac:dyDescent="0.25">
      <c r="A10" s="959" t="s">
        <v>64</v>
      </c>
      <c r="B10" s="269" t="s">
        <v>238</v>
      </c>
      <c r="C10" s="23">
        <v>1</v>
      </c>
      <c r="D10" s="23">
        <v>4911400</v>
      </c>
      <c r="E10" s="23">
        <v>676450</v>
      </c>
      <c r="F10" s="23">
        <v>0</v>
      </c>
      <c r="G10" s="23">
        <v>0</v>
      </c>
      <c r="H10" s="23">
        <v>247596</v>
      </c>
      <c r="I10" s="23">
        <v>0</v>
      </c>
      <c r="J10" s="23">
        <v>0</v>
      </c>
      <c r="K10" s="23">
        <v>85000</v>
      </c>
      <c r="L10" s="50">
        <v>0</v>
      </c>
    </row>
    <row r="11" spans="1:12" ht="25.5" customHeight="1" x14ac:dyDescent="0.25">
      <c r="A11" s="959" t="s">
        <v>65</v>
      </c>
      <c r="B11" s="269" t="s">
        <v>240</v>
      </c>
      <c r="C11" s="23">
        <v>4</v>
      </c>
      <c r="D11" s="23">
        <v>9314848</v>
      </c>
      <c r="E11" s="23">
        <v>541500</v>
      </c>
      <c r="F11" s="23">
        <v>0</v>
      </c>
      <c r="G11" s="23">
        <v>0</v>
      </c>
      <c r="H11" s="23">
        <v>612734</v>
      </c>
      <c r="I11" s="23">
        <v>0</v>
      </c>
      <c r="J11" s="23">
        <v>0</v>
      </c>
      <c r="K11" s="23">
        <v>142430</v>
      </c>
      <c r="L11" s="50">
        <v>0</v>
      </c>
    </row>
    <row r="12" spans="1:12" ht="36" x14ac:dyDescent="0.25">
      <c r="A12" s="959" t="s">
        <v>66</v>
      </c>
      <c r="B12" s="269" t="s">
        <v>241</v>
      </c>
      <c r="C12" s="23">
        <v>9</v>
      </c>
      <c r="D12" s="23">
        <v>17572887</v>
      </c>
      <c r="E12" s="23">
        <v>1608130</v>
      </c>
      <c r="F12" s="23">
        <v>46500</v>
      </c>
      <c r="G12" s="23">
        <v>0</v>
      </c>
      <c r="H12" s="23">
        <v>1375188</v>
      </c>
      <c r="I12" s="23">
        <v>114120</v>
      </c>
      <c r="J12" s="23">
        <v>0</v>
      </c>
      <c r="K12" s="23">
        <v>557234</v>
      </c>
      <c r="L12" s="50">
        <v>0</v>
      </c>
    </row>
    <row r="13" spans="1:12" ht="15" customHeight="1" x14ac:dyDescent="0.25">
      <c r="A13" s="959" t="s">
        <v>67</v>
      </c>
      <c r="B13" s="269" t="s">
        <v>242</v>
      </c>
      <c r="C13" s="23">
        <v>1</v>
      </c>
      <c r="D13" s="23">
        <v>595170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2.8" x14ac:dyDescent="0.25">
      <c r="A14" s="32" t="s">
        <v>68</v>
      </c>
      <c r="B14" s="270" t="s">
        <v>796</v>
      </c>
      <c r="C14" s="34">
        <v>15</v>
      </c>
      <c r="D14" s="34">
        <v>32394305</v>
      </c>
      <c r="E14" s="34">
        <v>2826080</v>
      </c>
      <c r="F14" s="34">
        <v>46500</v>
      </c>
      <c r="G14" s="34">
        <v>0</v>
      </c>
      <c r="H14" s="34">
        <v>2235518</v>
      </c>
      <c r="I14" s="34">
        <v>114120</v>
      </c>
      <c r="J14" s="34">
        <v>0</v>
      </c>
      <c r="K14" s="34">
        <v>784664</v>
      </c>
      <c r="L14" s="77">
        <v>0</v>
      </c>
    </row>
    <row r="15" spans="1:12" ht="15" customHeight="1" x14ac:dyDescent="0.25">
      <c r="A15" s="959" t="s">
        <v>69</v>
      </c>
      <c r="B15" s="960" t="s">
        <v>525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0">
        <v>6112100</v>
      </c>
    </row>
    <row r="16" spans="1:12" ht="24" x14ac:dyDescent="0.25">
      <c r="A16" s="959" t="s">
        <v>70</v>
      </c>
      <c r="B16" s="960" t="s">
        <v>609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0">
        <v>1485720</v>
      </c>
    </row>
    <row r="17" spans="1:14" ht="24" x14ac:dyDescent="0.25">
      <c r="A17" s="959" t="s">
        <v>71</v>
      </c>
      <c r="B17" s="960" t="s">
        <v>610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0">
        <v>1077600</v>
      </c>
    </row>
    <row r="18" spans="1:14" ht="22.8" x14ac:dyDescent="0.25">
      <c r="A18" s="32" t="s">
        <v>127</v>
      </c>
      <c r="B18" s="270" t="s">
        <v>797</v>
      </c>
      <c r="C18" s="34">
        <v>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77">
        <v>8675420</v>
      </c>
      <c r="N18" s="157"/>
    </row>
    <row r="19" spans="1:14" ht="22.8" x14ac:dyDescent="0.25">
      <c r="A19" s="504">
        <v>12</v>
      </c>
      <c r="B19" s="539" t="s">
        <v>611</v>
      </c>
      <c r="C19" s="503">
        <v>17</v>
      </c>
      <c r="D19" s="503">
        <v>33594105</v>
      </c>
      <c r="E19" s="503">
        <v>2826080</v>
      </c>
      <c r="F19" s="503">
        <v>46500</v>
      </c>
      <c r="G19" s="503">
        <v>0</v>
      </c>
      <c r="H19" s="503">
        <v>2283518</v>
      </c>
      <c r="I19" s="503">
        <v>114120</v>
      </c>
      <c r="J19" s="503">
        <v>0</v>
      </c>
      <c r="K19" s="503">
        <v>812064</v>
      </c>
      <c r="L19" s="540">
        <v>8675420</v>
      </c>
    </row>
    <row r="20" spans="1:14" ht="36" x14ac:dyDescent="0.25">
      <c r="A20" s="959" t="s">
        <v>127</v>
      </c>
      <c r="B20" s="269" t="s">
        <v>243</v>
      </c>
      <c r="C20" s="23">
        <v>16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>
        <v>0</v>
      </c>
    </row>
    <row r="21" spans="1:14" ht="24" x14ac:dyDescent="0.25">
      <c r="A21" s="959" t="s">
        <v>72</v>
      </c>
      <c r="B21" s="269" t="s">
        <v>244</v>
      </c>
      <c r="C21" s="23">
        <v>16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>
        <v>0</v>
      </c>
    </row>
    <row r="22" spans="1:14" ht="24.6" thickBot="1" x14ac:dyDescent="0.3">
      <c r="A22" s="25" t="s">
        <v>128</v>
      </c>
      <c r="B22" s="271" t="s">
        <v>245</v>
      </c>
      <c r="C22" s="27">
        <v>17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51">
        <v>0</v>
      </c>
    </row>
    <row r="23" spans="1:14" ht="13.2" thickTop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5">
      <c r="A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J69"/>
  <sheetViews>
    <sheetView zoomScaleNormal="100" workbookViewId="0"/>
  </sheetViews>
  <sheetFormatPr defaultColWidth="9.109375" defaultRowHeight="13.2" x14ac:dyDescent="0.25"/>
  <cols>
    <col min="1" max="1" width="5.6640625" style="304" customWidth="1"/>
    <col min="2" max="2" width="32.6640625" style="304" customWidth="1"/>
    <col min="3" max="6" width="10.6640625" style="304" customWidth="1"/>
    <col min="7" max="7" width="10.6640625" style="305" customWidth="1"/>
    <col min="8" max="8" width="10.109375" style="305" bestFit="1" customWidth="1"/>
    <col min="9" max="9" width="9.109375" style="305"/>
    <col min="10" max="10" width="9.109375" style="839"/>
    <col min="11" max="16384" width="9.109375" style="305"/>
  </cols>
  <sheetData>
    <row r="1" spans="1:10" ht="15" customHeight="1" x14ac:dyDescent="0.25">
      <c r="A1" s="302"/>
      <c r="B1" s="302"/>
      <c r="C1" s="302"/>
      <c r="F1" s="303" t="s">
        <v>485</v>
      </c>
    </row>
    <row r="2" spans="1:10" ht="15" customHeight="1" x14ac:dyDescent="0.25">
      <c r="A2" s="302"/>
      <c r="B2" s="302"/>
      <c r="C2" s="302"/>
      <c r="F2" s="303" t="str">
        <f>'1.a sz. mellélet'!E2</f>
        <v>a  .../2019. (V....) önkormányzati rendelethez</v>
      </c>
    </row>
    <row r="3" spans="1:10" ht="15" customHeight="1" x14ac:dyDescent="0.25"/>
    <row r="4" spans="1:10" ht="15" customHeight="1" x14ac:dyDescent="0.25">
      <c r="A4" s="997" t="s">
        <v>798</v>
      </c>
      <c r="B4" s="997"/>
      <c r="C4" s="997"/>
      <c r="D4" s="997"/>
      <c r="E4" s="997"/>
      <c r="F4" s="997"/>
      <c r="G4" s="440"/>
    </row>
    <row r="5" spans="1:10" ht="15" customHeight="1" thickBot="1" x14ac:dyDescent="0.3">
      <c r="F5" s="447" t="s">
        <v>559</v>
      </c>
    </row>
    <row r="6" spans="1:10" s="301" customFormat="1" ht="24.6" thickTop="1" x14ac:dyDescent="0.25">
      <c r="A6" s="821" t="s">
        <v>87</v>
      </c>
      <c r="B6" s="822" t="s">
        <v>239</v>
      </c>
      <c r="C6" s="823" t="s">
        <v>676</v>
      </c>
      <c r="D6" s="395" t="s">
        <v>139</v>
      </c>
      <c r="E6" s="395" t="s">
        <v>140</v>
      </c>
      <c r="F6" s="397" t="s">
        <v>142</v>
      </c>
      <c r="J6" s="840"/>
    </row>
    <row r="7" spans="1:10" s="301" customFormat="1" ht="15" customHeight="1" thickBot="1" x14ac:dyDescent="0.3">
      <c r="A7" s="824" t="s">
        <v>466</v>
      </c>
      <c r="B7" s="825" t="s">
        <v>481</v>
      </c>
      <c r="C7" s="826" t="s">
        <v>468</v>
      </c>
      <c r="D7" s="47" t="s">
        <v>469</v>
      </c>
      <c r="E7" s="315" t="s">
        <v>470</v>
      </c>
      <c r="F7" s="441" t="s">
        <v>471</v>
      </c>
      <c r="J7" s="840"/>
    </row>
    <row r="8" spans="1:10" s="301" customFormat="1" ht="15" customHeight="1" thickTop="1" x14ac:dyDescent="0.25">
      <c r="A8" s="827" t="s">
        <v>684</v>
      </c>
      <c r="B8" s="703" t="s">
        <v>685</v>
      </c>
      <c r="C8" s="828">
        <f>SUM(C9:C16)</f>
        <v>27864000</v>
      </c>
      <c r="D8" s="893">
        <f>SUM(D9:D16)</f>
        <v>45454500</v>
      </c>
      <c r="E8" s="893">
        <f>SUM(E9:E16)</f>
        <v>45433216</v>
      </c>
      <c r="F8" s="459">
        <f t="shared" ref="F8:F12" si="0">E8/D8</f>
        <v>0.99953175153175156</v>
      </c>
      <c r="J8" s="840"/>
    </row>
    <row r="9" spans="1:10" s="301" customFormat="1" ht="15" customHeight="1" x14ac:dyDescent="0.25">
      <c r="A9" s="829" t="s">
        <v>146</v>
      </c>
      <c r="B9" s="696" t="s">
        <v>799</v>
      </c>
      <c r="C9" s="700">
        <v>1047000</v>
      </c>
      <c r="D9" s="702">
        <v>1047000</v>
      </c>
      <c r="E9" s="887">
        <v>1108000</v>
      </c>
      <c r="F9" s="460">
        <f t="shared" si="0"/>
        <v>1.058261700095511</v>
      </c>
      <c r="J9" s="840"/>
    </row>
    <row r="10" spans="1:10" s="301" customFormat="1" ht="15" customHeight="1" x14ac:dyDescent="0.25">
      <c r="A10" s="829" t="s">
        <v>147</v>
      </c>
      <c r="B10" s="696" t="s">
        <v>800</v>
      </c>
      <c r="C10" s="700">
        <v>3225000</v>
      </c>
      <c r="D10" s="702">
        <v>3225000</v>
      </c>
      <c r="E10" s="887">
        <v>1994751</v>
      </c>
      <c r="F10" s="460">
        <f t="shared" si="0"/>
        <v>0.61852744186046515</v>
      </c>
      <c r="J10" s="840"/>
    </row>
    <row r="11" spans="1:10" s="301" customFormat="1" ht="15" customHeight="1" x14ac:dyDescent="0.25">
      <c r="A11" s="829" t="s">
        <v>148</v>
      </c>
      <c r="B11" s="696" t="s">
        <v>801</v>
      </c>
      <c r="C11" s="700">
        <v>17032000</v>
      </c>
      <c r="D11" s="702">
        <v>20041500</v>
      </c>
      <c r="E11" s="887">
        <v>19977628</v>
      </c>
      <c r="F11" s="460">
        <f t="shared" si="0"/>
        <v>0.99681301299802905</v>
      </c>
      <c r="H11" s="373"/>
      <c r="J11" s="840"/>
    </row>
    <row r="12" spans="1:10" s="301" customFormat="1" ht="15" customHeight="1" x14ac:dyDescent="0.25">
      <c r="A12" s="829" t="s">
        <v>686</v>
      </c>
      <c r="B12" s="4" t="s">
        <v>802</v>
      </c>
      <c r="C12" s="700">
        <v>5290000</v>
      </c>
      <c r="D12" s="702">
        <v>4514000</v>
      </c>
      <c r="E12" s="888">
        <v>4512818</v>
      </c>
      <c r="F12" s="460">
        <f t="shared" si="0"/>
        <v>0.99973814798404959</v>
      </c>
      <c r="J12" s="840"/>
    </row>
    <row r="13" spans="1:10" s="301" customFormat="1" ht="15" customHeight="1" x14ac:dyDescent="0.25">
      <c r="A13" s="829" t="s">
        <v>687</v>
      </c>
      <c r="B13" s="696" t="s">
        <v>803</v>
      </c>
      <c r="C13" s="700">
        <v>1270000</v>
      </c>
      <c r="D13" s="702">
        <v>0</v>
      </c>
      <c r="E13" s="889">
        <v>0</v>
      </c>
      <c r="F13" s="460"/>
      <c r="J13" s="840"/>
    </row>
    <row r="14" spans="1:10" s="301" customFormat="1" ht="15" customHeight="1" x14ac:dyDescent="0.25">
      <c r="A14" s="829" t="s">
        <v>688</v>
      </c>
      <c r="B14" s="696" t="s">
        <v>804</v>
      </c>
      <c r="C14" s="700"/>
      <c r="D14" s="702">
        <v>11417000</v>
      </c>
      <c r="E14" s="889">
        <v>12631234</v>
      </c>
      <c r="F14" s="460">
        <f t="shared" ref="F14:F38" si="1">E14/D14</f>
        <v>1.1063531575720418</v>
      </c>
      <c r="J14" s="840"/>
    </row>
    <row r="15" spans="1:10" s="301" customFormat="1" ht="15" customHeight="1" x14ac:dyDescent="0.25">
      <c r="A15" s="829" t="s">
        <v>689</v>
      </c>
      <c r="B15" s="696" t="s">
        <v>805</v>
      </c>
      <c r="C15" s="700">
        <v>0</v>
      </c>
      <c r="D15" s="702">
        <v>3910000</v>
      </c>
      <c r="E15" s="894">
        <v>3910635</v>
      </c>
      <c r="F15" s="895">
        <f t="shared" si="1"/>
        <v>1.0001624040920716</v>
      </c>
      <c r="J15" s="840"/>
    </row>
    <row r="16" spans="1:10" s="301" customFormat="1" ht="15" customHeight="1" x14ac:dyDescent="0.25">
      <c r="A16" s="829" t="s">
        <v>690</v>
      </c>
      <c r="B16" s="696" t="s">
        <v>621</v>
      </c>
      <c r="C16" s="700">
        <v>0</v>
      </c>
      <c r="D16" s="702">
        <v>1300000</v>
      </c>
      <c r="E16" s="889">
        <v>1298150</v>
      </c>
      <c r="F16" s="460">
        <f t="shared" si="1"/>
        <v>0.99857692307692303</v>
      </c>
      <c r="J16" s="840"/>
    </row>
    <row r="17" spans="1:10" s="301" customFormat="1" ht="15" customHeight="1" x14ac:dyDescent="0.25">
      <c r="A17" s="827" t="s">
        <v>697</v>
      </c>
      <c r="B17" s="703" t="s">
        <v>698</v>
      </c>
      <c r="C17" s="828">
        <f>SUM(C18:C66)</f>
        <v>220629529</v>
      </c>
      <c r="D17" s="828">
        <f t="shared" ref="D17:E17" si="2">SUM(D18:D66)</f>
        <v>204242332</v>
      </c>
      <c r="E17" s="828">
        <f t="shared" si="2"/>
        <v>119981554</v>
      </c>
      <c r="F17" s="903">
        <f t="shared" si="1"/>
        <v>0.58744704305471795</v>
      </c>
      <c r="J17" s="840"/>
    </row>
    <row r="18" spans="1:10" s="442" customFormat="1" ht="15" customHeight="1" x14ac:dyDescent="0.25">
      <c r="A18" s="829" t="s">
        <v>146</v>
      </c>
      <c r="B18" s="696" t="s">
        <v>619</v>
      </c>
      <c r="C18" s="700">
        <v>80000</v>
      </c>
      <c r="D18" s="702">
        <v>80000</v>
      </c>
      <c r="E18" s="889">
        <v>0</v>
      </c>
      <c r="F18" s="460">
        <f t="shared" si="1"/>
        <v>0</v>
      </c>
      <c r="J18" s="840"/>
    </row>
    <row r="19" spans="1:10" s="301" customFormat="1" ht="15" customHeight="1" x14ac:dyDescent="0.25">
      <c r="A19" s="829" t="s">
        <v>147</v>
      </c>
      <c r="B19" s="696" t="s">
        <v>620</v>
      </c>
      <c r="C19" s="700">
        <v>3829000</v>
      </c>
      <c r="D19" s="702">
        <v>3829000</v>
      </c>
      <c r="E19" s="889">
        <v>3829050</v>
      </c>
      <c r="F19" s="460">
        <f t="shared" si="1"/>
        <v>1.0000130582397493</v>
      </c>
      <c r="J19" s="840"/>
    </row>
    <row r="20" spans="1:10" s="301" customFormat="1" ht="15" customHeight="1" x14ac:dyDescent="0.25">
      <c r="A20" s="829" t="s">
        <v>148</v>
      </c>
      <c r="B20" s="696" t="s">
        <v>621</v>
      </c>
      <c r="C20" s="700">
        <v>1348000</v>
      </c>
      <c r="D20" s="702">
        <v>132000</v>
      </c>
      <c r="E20" s="889">
        <v>0</v>
      </c>
      <c r="F20" s="460">
        <f t="shared" si="1"/>
        <v>0</v>
      </c>
      <c r="J20" s="840"/>
    </row>
    <row r="21" spans="1:10" s="301" customFormat="1" ht="15" customHeight="1" x14ac:dyDescent="0.25">
      <c r="A21" s="829" t="s">
        <v>686</v>
      </c>
      <c r="B21" s="696" t="s">
        <v>805</v>
      </c>
      <c r="C21" s="700">
        <v>2754000</v>
      </c>
      <c r="D21" s="702">
        <v>0</v>
      </c>
      <c r="E21" s="889">
        <v>0</v>
      </c>
      <c r="F21" s="460"/>
      <c r="J21" s="840"/>
    </row>
    <row r="22" spans="1:10" s="301" customFormat="1" ht="15" customHeight="1" x14ac:dyDescent="0.25">
      <c r="A22" s="829" t="s">
        <v>687</v>
      </c>
      <c r="B22" s="696" t="s">
        <v>806</v>
      </c>
      <c r="C22" s="700">
        <v>4953000</v>
      </c>
      <c r="D22" s="702">
        <v>3378000</v>
      </c>
      <c r="E22" s="887">
        <v>0</v>
      </c>
      <c r="F22" s="460">
        <f t="shared" si="1"/>
        <v>0</v>
      </c>
      <c r="J22" s="840"/>
    </row>
    <row r="23" spans="1:10" s="301" customFormat="1" ht="15" customHeight="1" x14ac:dyDescent="0.25">
      <c r="A23" s="829" t="s">
        <v>688</v>
      </c>
      <c r="B23" s="696" t="s">
        <v>807</v>
      </c>
      <c r="C23" s="700">
        <v>9143000</v>
      </c>
      <c r="D23" s="702">
        <v>9143000</v>
      </c>
      <c r="E23" s="887">
        <v>2659671</v>
      </c>
      <c r="F23" s="460">
        <f t="shared" si="1"/>
        <v>0.29089697035983814</v>
      </c>
      <c r="J23" s="840"/>
    </row>
    <row r="24" spans="1:10" s="301" customFormat="1" x14ac:dyDescent="0.25">
      <c r="A24" s="829" t="s">
        <v>689</v>
      </c>
      <c r="B24" s="696" t="s">
        <v>731</v>
      </c>
      <c r="C24" s="700">
        <v>693000</v>
      </c>
      <c r="D24" s="702">
        <v>751000</v>
      </c>
      <c r="E24" s="887">
        <v>750259</v>
      </c>
      <c r="F24" s="460">
        <f t="shared" si="1"/>
        <v>0.99901331557922768</v>
      </c>
      <c r="J24" s="840"/>
    </row>
    <row r="25" spans="1:10" s="301" customFormat="1" ht="15" customHeight="1" x14ac:dyDescent="0.25">
      <c r="A25" s="829" t="s">
        <v>690</v>
      </c>
      <c r="B25" s="696" t="s">
        <v>808</v>
      </c>
      <c r="C25" s="700">
        <v>0</v>
      </c>
      <c r="D25" s="702">
        <v>323000</v>
      </c>
      <c r="E25" s="887">
        <v>322707</v>
      </c>
      <c r="F25" s="460">
        <f t="shared" si="1"/>
        <v>0.99909287925696599</v>
      </c>
      <c r="J25" s="840"/>
    </row>
    <row r="26" spans="1:10" s="301" customFormat="1" ht="15" customHeight="1" x14ac:dyDescent="0.25">
      <c r="A26" s="829" t="s">
        <v>691</v>
      </c>
      <c r="B26" s="696" t="s">
        <v>809</v>
      </c>
      <c r="C26" s="700">
        <v>48152273</v>
      </c>
      <c r="D26" s="702">
        <v>63610085</v>
      </c>
      <c r="E26" s="887">
        <v>31805042</v>
      </c>
      <c r="F26" s="460">
        <f t="shared" si="1"/>
        <v>0.49999999213961122</v>
      </c>
      <c r="J26" s="840"/>
    </row>
    <row r="27" spans="1:10" s="301" customFormat="1" ht="15" customHeight="1" x14ac:dyDescent="0.25">
      <c r="A27" s="829" t="s">
        <v>692</v>
      </c>
      <c r="B27" s="696" t="s">
        <v>810</v>
      </c>
      <c r="C27" s="700">
        <v>531759</v>
      </c>
      <c r="D27" s="702">
        <v>531759</v>
      </c>
      <c r="E27" s="887">
        <v>531759</v>
      </c>
      <c r="F27" s="460">
        <f t="shared" si="1"/>
        <v>1</v>
      </c>
      <c r="J27" s="840"/>
    </row>
    <row r="28" spans="1:10" s="301" customFormat="1" ht="15" customHeight="1" x14ac:dyDescent="0.25">
      <c r="A28" s="829" t="s">
        <v>693</v>
      </c>
      <c r="B28" s="696" t="s">
        <v>811</v>
      </c>
      <c r="C28" s="700">
        <v>24068000</v>
      </c>
      <c r="D28" s="702">
        <v>24211991</v>
      </c>
      <c r="E28" s="887">
        <v>24211991</v>
      </c>
      <c r="F28" s="460">
        <f t="shared" si="1"/>
        <v>1</v>
      </c>
      <c r="J28" s="840"/>
    </row>
    <row r="29" spans="1:10" s="301" customFormat="1" ht="15" customHeight="1" x14ac:dyDescent="0.25">
      <c r="A29" s="829" t="s">
        <v>694</v>
      </c>
      <c r="B29" s="696" t="s">
        <v>732</v>
      </c>
      <c r="C29" s="700">
        <v>48016997</v>
      </c>
      <c r="D29" s="702">
        <v>48016997</v>
      </c>
      <c r="E29" s="887">
        <v>48016997</v>
      </c>
      <c r="F29" s="460">
        <f t="shared" si="1"/>
        <v>1</v>
      </c>
      <c r="J29" s="840"/>
    </row>
    <row r="30" spans="1:10" s="301" customFormat="1" ht="15" customHeight="1" x14ac:dyDescent="0.25">
      <c r="A30" s="829" t="s">
        <v>695</v>
      </c>
      <c r="B30" s="696" t="s">
        <v>622</v>
      </c>
      <c r="C30" s="700">
        <v>30000000</v>
      </c>
      <c r="D30" s="702">
        <v>0</v>
      </c>
      <c r="E30" s="887">
        <v>0</v>
      </c>
      <c r="F30" s="460"/>
      <c r="J30" s="840"/>
    </row>
    <row r="31" spans="1:10" s="301" customFormat="1" ht="15" customHeight="1" x14ac:dyDescent="0.25">
      <c r="A31" s="829" t="s">
        <v>696</v>
      </c>
      <c r="B31" s="696" t="s">
        <v>812</v>
      </c>
      <c r="C31" s="700">
        <v>24759000</v>
      </c>
      <c r="D31" s="702">
        <v>24759000</v>
      </c>
      <c r="E31" s="887">
        <v>0</v>
      </c>
      <c r="F31" s="460">
        <f t="shared" si="1"/>
        <v>0</v>
      </c>
      <c r="J31" s="840"/>
    </row>
    <row r="32" spans="1:10" s="301" customFormat="1" ht="15" customHeight="1" x14ac:dyDescent="0.25">
      <c r="A32" s="829" t="s">
        <v>699</v>
      </c>
      <c r="B32" s="696" t="s">
        <v>813</v>
      </c>
      <c r="C32" s="700">
        <v>1270000</v>
      </c>
      <c r="D32" s="702">
        <v>1270000</v>
      </c>
      <c r="E32" s="887">
        <v>720000</v>
      </c>
      <c r="F32" s="460">
        <f t="shared" si="1"/>
        <v>0.56692913385826771</v>
      </c>
      <c r="J32" s="840"/>
    </row>
    <row r="33" spans="1:10" s="301" customFormat="1" ht="15" customHeight="1" x14ac:dyDescent="0.25">
      <c r="A33" s="829" t="s">
        <v>700</v>
      </c>
      <c r="B33" s="696" t="s">
        <v>701</v>
      </c>
      <c r="C33" s="700">
        <v>535000</v>
      </c>
      <c r="D33" s="702">
        <v>535000</v>
      </c>
      <c r="E33" s="887">
        <v>367077</v>
      </c>
      <c r="F33" s="460">
        <f t="shared" si="1"/>
        <v>0.68612523364485978</v>
      </c>
      <c r="J33" s="840"/>
    </row>
    <row r="34" spans="1:10" s="301" customFormat="1" ht="15" customHeight="1" x14ac:dyDescent="0.25">
      <c r="A34" s="829" t="s">
        <v>702</v>
      </c>
      <c r="B34" s="696" t="s">
        <v>814</v>
      </c>
      <c r="C34" s="700">
        <v>1651000</v>
      </c>
      <c r="D34" s="702">
        <v>1651000</v>
      </c>
      <c r="E34" s="887">
        <v>0</v>
      </c>
      <c r="F34" s="460">
        <f t="shared" si="1"/>
        <v>0</v>
      </c>
      <c r="J34" s="840"/>
    </row>
    <row r="35" spans="1:10" s="301" customFormat="1" ht="15" customHeight="1" x14ac:dyDescent="0.25">
      <c r="A35" s="829" t="s">
        <v>704</v>
      </c>
      <c r="B35" s="696" t="s">
        <v>703</v>
      </c>
      <c r="C35" s="700">
        <v>229000</v>
      </c>
      <c r="D35" s="702">
        <v>229000</v>
      </c>
      <c r="E35" s="888">
        <v>0</v>
      </c>
      <c r="F35" s="460">
        <f t="shared" si="1"/>
        <v>0</v>
      </c>
      <c r="J35" s="840"/>
    </row>
    <row r="36" spans="1:10" s="301" customFormat="1" ht="15" customHeight="1" x14ac:dyDescent="0.25">
      <c r="A36" s="829" t="s">
        <v>706</v>
      </c>
      <c r="B36" s="696" t="s">
        <v>705</v>
      </c>
      <c r="C36" s="700">
        <v>88000</v>
      </c>
      <c r="D36" s="702">
        <v>88000</v>
      </c>
      <c r="E36" s="888">
        <v>0</v>
      </c>
      <c r="F36" s="460">
        <f t="shared" si="1"/>
        <v>0</v>
      </c>
      <c r="J36" s="840"/>
    </row>
    <row r="37" spans="1:10" s="301" customFormat="1" ht="15" customHeight="1" x14ac:dyDescent="0.25">
      <c r="A37" s="829" t="s">
        <v>707</v>
      </c>
      <c r="B37" s="696" t="s">
        <v>708</v>
      </c>
      <c r="C37" s="700">
        <v>64000</v>
      </c>
      <c r="D37" s="702">
        <v>64000</v>
      </c>
      <c r="E37" s="888">
        <v>0</v>
      </c>
      <c r="F37" s="460">
        <f t="shared" si="1"/>
        <v>0</v>
      </c>
      <c r="J37" s="840"/>
    </row>
    <row r="38" spans="1:10" s="301" customFormat="1" ht="15" customHeight="1" x14ac:dyDescent="0.25">
      <c r="A38" s="829" t="s">
        <v>709</v>
      </c>
      <c r="B38" s="696" t="s">
        <v>815</v>
      </c>
      <c r="C38" s="700">
        <v>635000</v>
      </c>
      <c r="D38" s="702">
        <v>635000</v>
      </c>
      <c r="E38" s="888">
        <v>0</v>
      </c>
      <c r="F38" s="460">
        <f t="shared" si="1"/>
        <v>0</v>
      </c>
      <c r="J38" s="840"/>
    </row>
    <row r="39" spans="1:10" s="301" customFormat="1" ht="15" customHeight="1" x14ac:dyDescent="0.25">
      <c r="A39" s="829" t="s">
        <v>710</v>
      </c>
      <c r="B39" s="696" t="s">
        <v>816</v>
      </c>
      <c r="C39" s="700">
        <v>563500</v>
      </c>
      <c r="D39" s="702">
        <v>563500</v>
      </c>
      <c r="E39" s="890">
        <v>1028636</v>
      </c>
      <c r="F39" s="462">
        <f t="shared" ref="F39" si="3">E39/D39</f>
        <v>1.8254409937888199</v>
      </c>
      <c r="J39" s="840"/>
    </row>
    <row r="40" spans="1:10" s="301" customFormat="1" ht="15" customHeight="1" x14ac:dyDescent="0.25">
      <c r="A40" s="829" t="s">
        <v>711</v>
      </c>
      <c r="B40" s="696" t="s">
        <v>817</v>
      </c>
      <c r="C40" s="700">
        <v>430000</v>
      </c>
      <c r="D40" s="702">
        <v>430000</v>
      </c>
      <c r="E40" s="891">
        <v>429900</v>
      </c>
      <c r="F40" s="460">
        <f>E40/D40</f>
        <v>0.99976744186046507</v>
      </c>
      <c r="J40" s="840"/>
    </row>
    <row r="41" spans="1:10" s="301" customFormat="1" ht="15" customHeight="1" x14ac:dyDescent="0.25">
      <c r="A41" s="829" t="s">
        <v>712</v>
      </c>
      <c r="B41" s="697" t="s">
        <v>818</v>
      </c>
      <c r="C41" s="700">
        <v>426000</v>
      </c>
      <c r="D41" s="702">
        <v>426000</v>
      </c>
      <c r="E41" s="701">
        <v>0</v>
      </c>
      <c r="F41" s="462">
        <f>E41/D41</f>
        <v>0</v>
      </c>
      <c r="J41" s="840"/>
    </row>
    <row r="42" spans="1:10" s="301" customFormat="1" ht="15" customHeight="1" x14ac:dyDescent="0.25">
      <c r="A42" s="829" t="s">
        <v>713</v>
      </c>
      <c r="B42" s="699" t="s">
        <v>714</v>
      </c>
      <c r="C42" s="700">
        <v>260000</v>
      </c>
      <c r="D42" s="702">
        <v>260000</v>
      </c>
      <c r="E42" s="701">
        <v>0</v>
      </c>
      <c r="F42" s="462">
        <f>E42/D42</f>
        <v>0</v>
      </c>
      <c r="J42" s="840"/>
    </row>
    <row r="43" spans="1:10" s="301" customFormat="1" ht="15" customHeight="1" x14ac:dyDescent="0.25">
      <c r="A43" s="829" t="s">
        <v>715</v>
      </c>
      <c r="B43" s="699" t="s">
        <v>819</v>
      </c>
      <c r="C43" s="700">
        <v>300000</v>
      </c>
      <c r="D43" s="702">
        <v>300000</v>
      </c>
      <c r="E43" s="701">
        <v>0</v>
      </c>
      <c r="F43" s="462">
        <f t="shared" ref="F43:F44" si="4">E43/D43</f>
        <v>0</v>
      </c>
      <c r="G43" s="373"/>
      <c r="J43" s="840"/>
    </row>
    <row r="44" spans="1:10" s="301" customFormat="1" ht="15" customHeight="1" x14ac:dyDescent="0.25">
      <c r="A44" s="829" t="s">
        <v>716</v>
      </c>
      <c r="B44" s="699" t="s">
        <v>820</v>
      </c>
      <c r="C44" s="700">
        <v>1262000</v>
      </c>
      <c r="D44" s="702">
        <v>995000</v>
      </c>
      <c r="E44" s="701">
        <v>991031</v>
      </c>
      <c r="F44" s="462">
        <f t="shared" si="4"/>
        <v>0.9960110552763819</v>
      </c>
      <c r="J44" s="840"/>
    </row>
    <row r="45" spans="1:10" s="301" customFormat="1" ht="15" customHeight="1" x14ac:dyDescent="0.25">
      <c r="A45" s="829" t="s">
        <v>717</v>
      </c>
      <c r="B45" s="696" t="s">
        <v>821</v>
      </c>
      <c r="C45" s="700">
        <v>118300</v>
      </c>
      <c r="D45" s="702">
        <v>118300</v>
      </c>
      <c r="E45" s="701">
        <v>116000</v>
      </c>
      <c r="F45" s="462">
        <f>E45/D45</f>
        <v>0.98055790363482676</v>
      </c>
      <c r="J45" s="840"/>
    </row>
    <row r="46" spans="1:10" s="301" customFormat="1" ht="15" customHeight="1" thickBot="1" x14ac:dyDescent="0.3">
      <c r="A46" s="830" t="s">
        <v>718</v>
      </c>
      <c r="B46" s="705" t="s">
        <v>822</v>
      </c>
      <c r="C46" s="706">
        <v>20700</v>
      </c>
      <c r="D46" s="707">
        <v>20700</v>
      </c>
      <c r="E46" s="892">
        <v>20676</v>
      </c>
      <c r="F46" s="461">
        <f>E46/D46</f>
        <v>0.99884057971014495</v>
      </c>
      <c r="J46" s="840"/>
    </row>
    <row r="47" spans="1:10" s="301" customFormat="1" ht="6.75" customHeight="1" thickTop="1" x14ac:dyDescent="0.25">
      <c r="A47" s="831"/>
      <c r="B47" s="832"/>
      <c r="C47" s="832"/>
      <c r="D47" s="4"/>
      <c r="E47" s="443"/>
      <c r="F47" s="444"/>
      <c r="J47" s="840"/>
    </row>
    <row r="48" spans="1:10" s="301" customFormat="1" ht="6.75" customHeight="1" x14ac:dyDescent="0.25">
      <c r="A48" s="831"/>
      <c r="B48" s="832"/>
      <c r="C48" s="832"/>
      <c r="D48" s="4"/>
      <c r="E48" s="443"/>
      <c r="F48" s="444"/>
      <c r="J48" s="840"/>
    </row>
    <row r="49" spans="1:10" s="301" customFormat="1" ht="15" customHeight="1" x14ac:dyDescent="0.25">
      <c r="A49" s="831"/>
      <c r="B49" s="832"/>
      <c r="C49" s="833"/>
      <c r="D49" s="65"/>
      <c r="E49" s="443"/>
      <c r="F49" s="444" t="s">
        <v>333</v>
      </c>
      <c r="J49" s="840"/>
    </row>
    <row r="50" spans="1:10" s="301" customFormat="1" ht="15" customHeight="1" x14ac:dyDescent="0.25">
      <c r="A50" s="9"/>
      <c r="B50" s="9"/>
      <c r="C50" s="834"/>
      <c r="D50" s="834"/>
      <c r="E50" s="443"/>
      <c r="F50" s="444" t="str">
        <f>F2</f>
        <v>a  .../2019. (V....) önkormányzati rendelethez</v>
      </c>
      <c r="J50" s="840"/>
    </row>
    <row r="51" spans="1:10" s="301" customFormat="1" ht="15" customHeight="1" x14ac:dyDescent="0.25">
      <c r="A51" s="9"/>
      <c r="B51" s="9"/>
      <c r="C51" s="834"/>
      <c r="D51" s="834"/>
      <c r="E51" s="443"/>
      <c r="F51" s="444"/>
      <c r="J51" s="840"/>
    </row>
    <row r="52" spans="1:10" s="301" customFormat="1" ht="15" customHeight="1" thickBot="1" x14ac:dyDescent="0.3">
      <c r="A52" s="9"/>
      <c r="B52" s="9"/>
      <c r="C52" s="834"/>
      <c r="D52" s="834"/>
      <c r="E52" s="304"/>
      <c r="F52" s="447" t="s">
        <v>559</v>
      </c>
      <c r="J52" s="840"/>
    </row>
    <row r="53" spans="1:10" s="301" customFormat="1" ht="24.6" thickTop="1" x14ac:dyDescent="0.25">
      <c r="A53" s="821" t="s">
        <v>87</v>
      </c>
      <c r="B53" s="822" t="s">
        <v>239</v>
      </c>
      <c r="C53" s="823" t="s">
        <v>676</v>
      </c>
      <c r="D53" s="30" t="s">
        <v>139</v>
      </c>
      <c r="E53" s="30" t="s">
        <v>140</v>
      </c>
      <c r="F53" s="31" t="s">
        <v>142</v>
      </c>
      <c r="J53" s="840"/>
    </row>
    <row r="54" spans="1:10" s="301" customFormat="1" ht="15" customHeight="1" thickBot="1" x14ac:dyDescent="0.3">
      <c r="A54" s="824" t="s">
        <v>466</v>
      </c>
      <c r="B54" s="825" t="s">
        <v>481</v>
      </c>
      <c r="C54" s="826" t="s">
        <v>468</v>
      </c>
      <c r="D54" s="47" t="s">
        <v>469</v>
      </c>
      <c r="E54" s="315" t="s">
        <v>470</v>
      </c>
      <c r="F54" s="441" t="s">
        <v>471</v>
      </c>
      <c r="J54" s="840"/>
    </row>
    <row r="55" spans="1:10" s="301" customFormat="1" ht="15" customHeight="1" thickTop="1" x14ac:dyDescent="0.25">
      <c r="A55" s="829" t="s">
        <v>719</v>
      </c>
      <c r="B55" s="696" t="s">
        <v>823</v>
      </c>
      <c r="C55" s="700">
        <v>229000</v>
      </c>
      <c r="D55" s="896">
        <v>150000</v>
      </c>
      <c r="E55" s="701">
        <v>0</v>
      </c>
      <c r="F55" s="462">
        <f t="shared" ref="F55:F68" si="5">E55/D55</f>
        <v>0</v>
      </c>
      <c r="J55" s="840"/>
    </row>
    <row r="56" spans="1:10" s="301" customFormat="1" ht="15" customHeight="1" x14ac:dyDescent="0.25">
      <c r="A56" s="829" t="s">
        <v>720</v>
      </c>
      <c r="B56" s="696" t="s">
        <v>824</v>
      </c>
      <c r="C56" s="700">
        <v>0</v>
      </c>
      <c r="D56" s="702">
        <v>3175000</v>
      </c>
      <c r="E56" s="701">
        <v>3175000</v>
      </c>
      <c r="F56" s="462">
        <f t="shared" si="5"/>
        <v>1</v>
      </c>
      <c r="J56" s="840"/>
    </row>
    <row r="57" spans="1:10" s="301" customFormat="1" ht="15" customHeight="1" x14ac:dyDescent="0.25">
      <c r="A57" s="829" t="s">
        <v>721</v>
      </c>
      <c r="B57" s="696" t="s">
        <v>825</v>
      </c>
      <c r="C57" s="700">
        <v>0</v>
      </c>
      <c r="D57" s="702">
        <v>346000</v>
      </c>
      <c r="E57" s="701">
        <v>347980</v>
      </c>
      <c r="F57" s="462">
        <f t="shared" si="5"/>
        <v>1.0057225433526011</v>
      </c>
      <c r="J57" s="840"/>
    </row>
    <row r="58" spans="1:10" s="301" customFormat="1" ht="15" customHeight="1" x14ac:dyDescent="0.25">
      <c r="A58" s="829" t="s">
        <v>722</v>
      </c>
      <c r="B58" s="698" t="s">
        <v>826</v>
      </c>
      <c r="C58" s="700">
        <v>0</v>
      </c>
      <c r="D58" s="702">
        <v>0</v>
      </c>
      <c r="E58" s="701">
        <v>135000</v>
      </c>
      <c r="F58" s="462"/>
      <c r="J58" s="840"/>
    </row>
    <row r="59" spans="1:10" s="301" customFormat="1" ht="15" customHeight="1" x14ac:dyDescent="0.25">
      <c r="A59" s="829" t="s">
        <v>723</v>
      </c>
      <c r="B59" s="872" t="s">
        <v>827</v>
      </c>
      <c r="C59" s="701">
        <v>0</v>
      </c>
      <c r="D59" s="702">
        <v>0</v>
      </c>
      <c r="E59" s="701">
        <v>208800</v>
      </c>
      <c r="F59" s="462"/>
      <c r="J59" s="840"/>
    </row>
    <row r="60" spans="1:10" s="301" customFormat="1" ht="15" customHeight="1" x14ac:dyDescent="0.25">
      <c r="A60" s="829" t="s">
        <v>724</v>
      </c>
      <c r="B60" s="905" t="s">
        <v>828</v>
      </c>
      <c r="C60" s="700">
        <v>0</v>
      </c>
      <c r="D60" s="702">
        <v>0</v>
      </c>
      <c r="E60" s="701">
        <v>45900</v>
      </c>
      <c r="F60" s="462"/>
      <c r="J60" s="840"/>
    </row>
    <row r="61" spans="1:10" s="301" customFormat="1" ht="26.4" x14ac:dyDescent="0.25">
      <c r="A61" s="829" t="s">
        <v>725</v>
      </c>
      <c r="B61" s="905" t="s">
        <v>829</v>
      </c>
      <c r="C61" s="701">
        <v>0</v>
      </c>
      <c r="D61" s="702">
        <v>0</v>
      </c>
      <c r="E61" s="701">
        <v>13990</v>
      </c>
      <c r="F61" s="462"/>
      <c r="J61" s="840"/>
    </row>
    <row r="62" spans="1:10" s="301" customFormat="1" ht="15" customHeight="1" x14ac:dyDescent="0.25">
      <c r="A62" s="829" t="s">
        <v>726</v>
      </c>
      <c r="B62" s="905" t="s">
        <v>830</v>
      </c>
      <c r="C62" s="700">
        <v>0</v>
      </c>
      <c r="D62" s="702">
        <v>0</v>
      </c>
      <c r="E62" s="701">
        <v>87630</v>
      </c>
      <c r="F62" s="462"/>
      <c r="J62" s="840"/>
    </row>
    <row r="63" spans="1:10" s="301" customFormat="1" ht="15" customHeight="1" x14ac:dyDescent="0.25">
      <c r="A63" s="829" t="s">
        <v>727</v>
      </c>
      <c r="B63" s="905" t="s">
        <v>831</v>
      </c>
      <c r="C63" s="701">
        <v>0</v>
      </c>
      <c r="D63" s="702">
        <v>0</v>
      </c>
      <c r="E63" s="701">
        <v>124460</v>
      </c>
      <c r="F63" s="462"/>
      <c r="J63" s="840"/>
    </row>
    <row r="64" spans="1:10" s="301" customFormat="1" ht="15" customHeight="1" x14ac:dyDescent="0.25">
      <c r="A64" s="829" t="s">
        <v>728</v>
      </c>
      <c r="B64" s="905" t="s">
        <v>832</v>
      </c>
      <c r="C64" s="700">
        <v>0</v>
      </c>
      <c r="D64" s="702">
        <v>0</v>
      </c>
      <c r="E64" s="701">
        <v>19999</v>
      </c>
      <c r="F64" s="462"/>
      <c r="J64" s="840"/>
    </row>
    <row r="65" spans="1:10" s="301" customFormat="1" ht="26.4" x14ac:dyDescent="0.25">
      <c r="A65" s="829" t="s">
        <v>729</v>
      </c>
      <c r="B65" s="905" t="s">
        <v>833</v>
      </c>
      <c r="C65" s="701">
        <v>0</v>
      </c>
      <c r="D65" s="702">
        <v>0</v>
      </c>
      <c r="E65" s="701">
        <v>21999</v>
      </c>
      <c r="F65" s="462"/>
      <c r="J65" s="840"/>
    </row>
    <row r="66" spans="1:10" s="301" customFormat="1" ht="15" customHeight="1" x14ac:dyDescent="0.25">
      <c r="A66" s="835" t="s">
        <v>730</v>
      </c>
      <c r="B66" s="904" t="s">
        <v>149</v>
      </c>
      <c r="C66" s="704">
        <v>14220000</v>
      </c>
      <c r="D66" s="897">
        <v>14220000</v>
      </c>
      <c r="E66" s="701">
        <v>0</v>
      </c>
      <c r="F66" s="462">
        <f t="shared" si="5"/>
        <v>0</v>
      </c>
      <c r="J66" s="840"/>
    </row>
    <row r="67" spans="1:10" s="301" customFormat="1" ht="15" customHeight="1" thickBot="1" x14ac:dyDescent="0.3">
      <c r="A67" s="836" t="s">
        <v>733</v>
      </c>
      <c r="B67" s="837" t="s">
        <v>150</v>
      </c>
      <c r="C67" s="838">
        <v>1500000</v>
      </c>
      <c r="D67" s="898">
        <v>2482000</v>
      </c>
      <c r="E67" s="898">
        <v>2332000</v>
      </c>
      <c r="F67" s="899">
        <f t="shared" si="5"/>
        <v>0.93956486704270747</v>
      </c>
      <c r="J67" s="840"/>
    </row>
    <row r="68" spans="1:10" s="301" customFormat="1" ht="18" customHeight="1" thickTop="1" thickBot="1" x14ac:dyDescent="0.3">
      <c r="A68" s="901" t="s">
        <v>734</v>
      </c>
      <c r="B68" s="901"/>
      <c r="C68" s="902">
        <f>C8+C17+C67</f>
        <v>249993529</v>
      </c>
      <c r="D68" s="902">
        <f>D8+D17+D67</f>
        <v>252178832</v>
      </c>
      <c r="E68" s="902">
        <f>E8+E17+E67</f>
        <v>167746770</v>
      </c>
      <c r="F68" s="900">
        <f t="shared" si="5"/>
        <v>0.66518973329212661</v>
      </c>
      <c r="J68" s="840"/>
    </row>
    <row r="69" spans="1:10" ht="13.8" thickTop="1" x14ac:dyDescent="0.25"/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K38"/>
  <sheetViews>
    <sheetView zoomScaleNormal="100" workbookViewId="0"/>
  </sheetViews>
  <sheetFormatPr defaultColWidth="9.109375" defaultRowHeight="13.2" x14ac:dyDescent="0.25"/>
  <cols>
    <col min="1" max="1" width="5.6640625" style="115" customWidth="1"/>
    <col min="2" max="2" width="35.6640625" style="115" customWidth="1"/>
    <col min="3" max="4" width="10.6640625" style="115" customWidth="1"/>
    <col min="5" max="6" width="10.6640625" style="116" customWidth="1"/>
    <col min="7" max="8" width="9.109375" style="116"/>
    <col min="9" max="9" width="10.109375" style="116" bestFit="1" customWidth="1"/>
    <col min="10" max="16384" width="9.109375" style="116"/>
  </cols>
  <sheetData>
    <row r="1" spans="1:7" s="112" customFormat="1" ht="15" customHeight="1" x14ac:dyDescent="0.25">
      <c r="A1" s="119"/>
      <c r="B1" s="119"/>
      <c r="C1" s="119"/>
      <c r="D1" s="119"/>
      <c r="E1" s="119"/>
      <c r="F1" s="108" t="s">
        <v>486</v>
      </c>
    </row>
    <row r="2" spans="1:7" s="112" customFormat="1" ht="15" customHeight="1" x14ac:dyDescent="0.25">
      <c r="A2" s="113"/>
      <c r="B2" s="113"/>
      <c r="C2" s="113"/>
      <c r="D2" s="113"/>
      <c r="E2" s="113"/>
      <c r="F2" s="108" t="str">
        <f>'1.a sz. mellélet'!E2</f>
        <v>a  .../2019. (V....) önkormányzati rendelethez</v>
      </c>
    </row>
    <row r="3" spans="1:7" s="112" customFormat="1" ht="15" customHeight="1" x14ac:dyDescent="0.25">
      <c r="A3" s="113"/>
      <c r="B3" s="113"/>
      <c r="C3" s="113"/>
      <c r="D3" s="113"/>
      <c r="E3" s="113"/>
      <c r="F3" s="108"/>
    </row>
    <row r="4" spans="1:7" s="112" customFormat="1" ht="15" customHeight="1" x14ac:dyDescent="0.2">
      <c r="A4" s="994" t="s">
        <v>834</v>
      </c>
      <c r="B4" s="994"/>
      <c r="C4" s="994"/>
      <c r="D4" s="994"/>
      <c r="E4" s="994"/>
      <c r="F4" s="994"/>
    </row>
    <row r="5" spans="1:7" s="112" customFormat="1" ht="15" customHeight="1" x14ac:dyDescent="0.25">
      <c r="A5" s="114"/>
      <c r="B5" s="114"/>
      <c r="C5" s="114"/>
      <c r="D5" s="114"/>
    </row>
    <row r="6" spans="1:7" ht="15" customHeight="1" thickBot="1" x14ac:dyDescent="0.3">
      <c r="F6" s="439" t="s">
        <v>559</v>
      </c>
    </row>
    <row r="7" spans="1:7" ht="27" customHeight="1" thickTop="1" x14ac:dyDescent="0.25">
      <c r="A7" s="29" t="s">
        <v>143</v>
      </c>
      <c r="B7" s="30" t="s">
        <v>125</v>
      </c>
      <c r="C7" s="30" t="s">
        <v>138</v>
      </c>
      <c r="D7" s="30" t="s">
        <v>139</v>
      </c>
      <c r="E7" s="30" t="s">
        <v>140</v>
      </c>
      <c r="F7" s="31" t="s">
        <v>142</v>
      </c>
      <c r="G7" s="117"/>
    </row>
    <row r="8" spans="1:7" ht="15" customHeight="1" thickBot="1" x14ac:dyDescent="0.3">
      <c r="A8" s="46" t="s">
        <v>466</v>
      </c>
      <c r="B8" s="47" t="s">
        <v>467</v>
      </c>
      <c r="C8" s="47" t="s">
        <v>468</v>
      </c>
      <c r="D8" s="47" t="s">
        <v>469</v>
      </c>
      <c r="E8" s="47" t="s">
        <v>470</v>
      </c>
      <c r="F8" s="48" t="s">
        <v>471</v>
      </c>
      <c r="G8" s="117"/>
    </row>
    <row r="9" spans="1:7" ht="15" customHeight="1" thickTop="1" x14ac:dyDescent="0.25">
      <c r="A9" s="28" t="s">
        <v>62</v>
      </c>
      <c r="B9" s="276" t="s">
        <v>281</v>
      </c>
      <c r="C9" s="277">
        <v>13668900</v>
      </c>
      <c r="D9" s="277">
        <v>17000900</v>
      </c>
      <c r="E9" s="118">
        <v>16067024</v>
      </c>
      <c r="F9" s="123">
        <f t="shared" ref="F9:F19" si="0">E9/D9</f>
        <v>0.94506902575745988</v>
      </c>
      <c r="G9" s="112"/>
    </row>
    <row r="10" spans="1:7" ht="15" customHeight="1" x14ac:dyDescent="0.25">
      <c r="A10" s="28" t="s">
        <v>63</v>
      </c>
      <c r="B10" s="276" t="s">
        <v>744</v>
      </c>
      <c r="C10" s="277">
        <v>19418000</v>
      </c>
      <c r="D10" s="277">
        <v>18745000</v>
      </c>
      <c r="E10" s="118">
        <v>18718528</v>
      </c>
      <c r="F10" s="123">
        <f t="shared" si="0"/>
        <v>0.99858778340890908</v>
      </c>
      <c r="G10" s="112"/>
    </row>
    <row r="11" spans="1:7" ht="15" customHeight="1" x14ac:dyDescent="0.25">
      <c r="A11" s="28" t="s">
        <v>64</v>
      </c>
      <c r="B11" s="276" t="s">
        <v>82</v>
      </c>
      <c r="C11" s="277">
        <v>80000</v>
      </c>
      <c r="D11" s="277">
        <v>80000</v>
      </c>
      <c r="E11" s="118">
        <v>71880</v>
      </c>
      <c r="F11" s="123">
        <f t="shared" si="0"/>
        <v>0.89849999999999997</v>
      </c>
      <c r="G11" s="112"/>
    </row>
    <row r="12" spans="1:7" ht="15" customHeight="1" x14ac:dyDescent="0.25">
      <c r="A12" s="28" t="s">
        <v>65</v>
      </c>
      <c r="B12" s="276" t="s">
        <v>83</v>
      </c>
      <c r="C12" s="277">
        <v>900000</v>
      </c>
      <c r="D12" s="277">
        <v>900000</v>
      </c>
      <c r="E12" s="118">
        <v>842800</v>
      </c>
      <c r="F12" s="123">
        <f t="shared" si="0"/>
        <v>0.93644444444444441</v>
      </c>
      <c r="G12" s="112"/>
    </row>
    <row r="13" spans="1:7" ht="15" customHeight="1" x14ac:dyDescent="0.25">
      <c r="A13" s="28" t="s">
        <v>66</v>
      </c>
      <c r="B13" s="276" t="s">
        <v>282</v>
      </c>
      <c r="C13" s="277">
        <v>715000</v>
      </c>
      <c r="D13" s="277">
        <v>715000</v>
      </c>
      <c r="E13" s="118">
        <v>716562</v>
      </c>
      <c r="F13" s="123">
        <f t="shared" si="0"/>
        <v>1.0021846153846155</v>
      </c>
      <c r="G13" s="112"/>
    </row>
    <row r="14" spans="1:7" ht="15" customHeight="1" x14ac:dyDescent="0.25">
      <c r="A14" s="28" t="s">
        <v>67</v>
      </c>
      <c r="B14" s="276" t="s">
        <v>837</v>
      </c>
      <c r="C14" s="277">
        <v>301000</v>
      </c>
      <c r="D14" s="277">
        <v>301000</v>
      </c>
      <c r="E14" s="118">
        <v>288619</v>
      </c>
      <c r="F14" s="123">
        <f t="shared" si="0"/>
        <v>0.95886710963455146</v>
      </c>
      <c r="G14" s="112"/>
    </row>
    <row r="15" spans="1:7" ht="15" customHeight="1" x14ac:dyDescent="0.25">
      <c r="A15" s="28" t="s">
        <v>68</v>
      </c>
      <c r="B15" s="276" t="s">
        <v>623</v>
      </c>
      <c r="C15" s="277">
        <v>397000</v>
      </c>
      <c r="D15" s="277">
        <v>397000</v>
      </c>
      <c r="E15" s="118">
        <v>438716</v>
      </c>
      <c r="F15" s="123">
        <f t="shared" si="0"/>
        <v>1.1050780856423175</v>
      </c>
      <c r="G15" s="112"/>
    </row>
    <row r="16" spans="1:7" ht="15" customHeight="1" x14ac:dyDescent="0.25">
      <c r="A16" s="28" t="s">
        <v>69</v>
      </c>
      <c r="B16" s="276" t="s">
        <v>624</v>
      </c>
      <c r="C16" s="277">
        <v>304000</v>
      </c>
      <c r="D16" s="277">
        <v>304000</v>
      </c>
      <c r="E16" s="118">
        <v>112537</v>
      </c>
      <c r="F16" s="123">
        <f t="shared" si="0"/>
        <v>0.3701875</v>
      </c>
      <c r="G16" s="112"/>
    </row>
    <row r="17" spans="1:11" ht="15" customHeight="1" x14ac:dyDescent="0.25">
      <c r="A17" s="28" t="s">
        <v>70</v>
      </c>
      <c r="B17" s="842" t="s">
        <v>84</v>
      </c>
      <c r="C17" s="906">
        <v>340000</v>
      </c>
      <c r="D17" s="906">
        <v>340000</v>
      </c>
      <c r="E17" s="278">
        <v>355957</v>
      </c>
      <c r="F17" s="279">
        <f t="shared" si="0"/>
        <v>1.0469323529411765</v>
      </c>
      <c r="G17" s="112"/>
    </row>
    <row r="18" spans="1:11" ht="24" x14ac:dyDescent="0.25">
      <c r="A18" s="28">
        <v>10</v>
      </c>
      <c r="B18" s="844" t="s">
        <v>754</v>
      </c>
      <c r="C18" s="845">
        <v>1200000</v>
      </c>
      <c r="D18" s="845">
        <v>1200000</v>
      </c>
      <c r="E18" s="841">
        <v>419155</v>
      </c>
      <c r="F18" s="279">
        <f t="shared" si="0"/>
        <v>0.34929583333333336</v>
      </c>
      <c r="G18" s="112"/>
    </row>
    <row r="19" spans="1:11" ht="24" x14ac:dyDescent="0.25">
      <c r="A19" s="708">
        <v>11</v>
      </c>
      <c r="B19" s="548" t="s">
        <v>743</v>
      </c>
      <c r="C19" s="709">
        <f>SUM(C9:C18)</f>
        <v>37323900</v>
      </c>
      <c r="D19" s="709">
        <f>SUM(D9:D18)</f>
        <v>39982900</v>
      </c>
      <c r="E19" s="709">
        <f>SUM(E9:E18)</f>
        <v>38031778</v>
      </c>
      <c r="F19" s="710">
        <f t="shared" si="0"/>
        <v>0.95120108846531892</v>
      </c>
      <c r="G19" s="112"/>
      <c r="I19" s="907"/>
      <c r="J19" s="907"/>
      <c r="K19" s="907"/>
    </row>
    <row r="20" spans="1:11" ht="7.5" customHeight="1" x14ac:dyDescent="0.25">
      <c r="A20" s="281"/>
      <c r="B20" s="282"/>
      <c r="C20" s="280"/>
      <c r="D20" s="280"/>
      <c r="E20" s="280"/>
      <c r="F20" s="283"/>
      <c r="G20" s="112"/>
    </row>
    <row r="21" spans="1:11" ht="15" customHeight="1" x14ac:dyDescent="0.25">
      <c r="A21" s="541" t="s">
        <v>72</v>
      </c>
      <c r="B21" s="276" t="s">
        <v>735</v>
      </c>
      <c r="C21" s="277">
        <v>100000</v>
      </c>
      <c r="D21" s="277">
        <v>100000</v>
      </c>
      <c r="E21" s="118">
        <v>100000</v>
      </c>
      <c r="F21" s="123">
        <f t="shared" ref="F21:F32" si="1">E21/D21</f>
        <v>1</v>
      </c>
      <c r="G21" s="112"/>
    </row>
    <row r="22" spans="1:11" ht="15" customHeight="1" x14ac:dyDescent="0.25">
      <c r="A22" s="541" t="s">
        <v>128</v>
      </c>
      <c r="B22" s="276" t="s">
        <v>284</v>
      </c>
      <c r="C22" s="277">
        <v>4000000</v>
      </c>
      <c r="D22" s="277">
        <v>4000000</v>
      </c>
      <c r="E22" s="118">
        <v>4000000</v>
      </c>
      <c r="F22" s="123">
        <f t="shared" si="1"/>
        <v>1</v>
      </c>
      <c r="G22" s="112"/>
    </row>
    <row r="23" spans="1:11" ht="15" customHeight="1" x14ac:dyDescent="0.25">
      <c r="A23" s="541" t="s">
        <v>129</v>
      </c>
      <c r="B23" s="276" t="s">
        <v>736</v>
      </c>
      <c r="C23" s="277">
        <v>290000</v>
      </c>
      <c r="D23" s="277">
        <v>290000</v>
      </c>
      <c r="E23" s="118">
        <v>290000</v>
      </c>
      <c r="F23" s="123">
        <f t="shared" si="1"/>
        <v>1</v>
      </c>
      <c r="G23" s="112"/>
    </row>
    <row r="24" spans="1:11" ht="15" customHeight="1" x14ac:dyDescent="0.25">
      <c r="A24" s="541" t="s">
        <v>130</v>
      </c>
      <c r="B24" s="276" t="s">
        <v>85</v>
      </c>
      <c r="C24" s="277">
        <v>2164000</v>
      </c>
      <c r="D24" s="277">
        <v>2314000</v>
      </c>
      <c r="E24" s="118">
        <v>2314000</v>
      </c>
      <c r="F24" s="123">
        <f t="shared" si="1"/>
        <v>1</v>
      </c>
      <c r="G24" s="112"/>
    </row>
    <row r="25" spans="1:11" ht="15" customHeight="1" x14ac:dyDescent="0.25">
      <c r="A25" s="541" t="s">
        <v>73</v>
      </c>
      <c r="B25" s="276" t="s">
        <v>626</v>
      </c>
      <c r="C25" s="277">
        <v>300000</v>
      </c>
      <c r="D25" s="277">
        <v>300000</v>
      </c>
      <c r="E25" s="118">
        <v>300000</v>
      </c>
      <c r="F25" s="123">
        <f t="shared" si="1"/>
        <v>1</v>
      </c>
      <c r="G25" s="112"/>
    </row>
    <row r="26" spans="1:11" ht="15" customHeight="1" x14ac:dyDescent="0.25">
      <c r="A26" s="541" t="s">
        <v>131</v>
      </c>
      <c r="B26" s="276" t="s">
        <v>737</v>
      </c>
      <c r="C26" s="277">
        <v>200000</v>
      </c>
      <c r="D26" s="277">
        <v>200000</v>
      </c>
      <c r="E26" s="118">
        <v>200000</v>
      </c>
      <c r="F26" s="123">
        <f t="shared" si="1"/>
        <v>1</v>
      </c>
      <c r="G26" s="112"/>
    </row>
    <row r="27" spans="1:11" ht="15" customHeight="1" x14ac:dyDescent="0.25">
      <c r="A27" s="541" t="s">
        <v>132</v>
      </c>
      <c r="B27" s="276" t="s">
        <v>625</v>
      </c>
      <c r="C27" s="277">
        <v>100000</v>
      </c>
      <c r="D27" s="277">
        <v>100000</v>
      </c>
      <c r="E27" s="118">
        <v>100000</v>
      </c>
      <c r="F27" s="123">
        <f t="shared" si="1"/>
        <v>1</v>
      </c>
      <c r="G27" s="112"/>
    </row>
    <row r="28" spans="1:11" ht="15" customHeight="1" x14ac:dyDescent="0.25">
      <c r="A28" s="541" t="s">
        <v>61</v>
      </c>
      <c r="B28" s="276" t="s">
        <v>738</v>
      </c>
      <c r="C28" s="847">
        <v>100000</v>
      </c>
      <c r="D28" s="847">
        <v>100000</v>
      </c>
      <c r="E28" s="118">
        <v>100000</v>
      </c>
      <c r="F28" s="123">
        <f t="shared" si="1"/>
        <v>1</v>
      </c>
      <c r="G28" s="112"/>
    </row>
    <row r="29" spans="1:11" ht="15" customHeight="1" x14ac:dyDescent="0.25">
      <c r="A29" s="541" t="s">
        <v>133</v>
      </c>
      <c r="B29" s="711" t="s">
        <v>739</v>
      </c>
      <c r="C29" s="848">
        <v>125000</v>
      </c>
      <c r="D29" s="848">
        <v>125000</v>
      </c>
      <c r="E29" s="118">
        <v>111140</v>
      </c>
      <c r="F29" s="123">
        <f t="shared" si="1"/>
        <v>0.88912000000000002</v>
      </c>
      <c r="G29" s="112"/>
    </row>
    <row r="30" spans="1:11" ht="15" customHeight="1" x14ac:dyDescent="0.25">
      <c r="A30" s="541" t="s">
        <v>74</v>
      </c>
      <c r="B30" s="711" t="s">
        <v>740</v>
      </c>
      <c r="C30" s="843">
        <v>100000</v>
      </c>
      <c r="D30" s="846">
        <v>100000</v>
      </c>
      <c r="E30" s="118">
        <v>0</v>
      </c>
      <c r="F30" s="123">
        <f t="shared" si="1"/>
        <v>0</v>
      </c>
      <c r="G30" s="112"/>
    </row>
    <row r="31" spans="1:11" ht="15" customHeight="1" x14ac:dyDescent="0.25">
      <c r="A31" s="541" t="s">
        <v>75</v>
      </c>
      <c r="B31" s="849" t="s">
        <v>741</v>
      </c>
      <c r="C31" s="846">
        <v>100000</v>
      </c>
      <c r="D31" s="846">
        <v>100000</v>
      </c>
      <c r="E31" s="118">
        <v>100000</v>
      </c>
      <c r="F31" s="123">
        <f t="shared" si="1"/>
        <v>1</v>
      </c>
      <c r="G31" s="112"/>
    </row>
    <row r="32" spans="1:11" ht="15" customHeight="1" x14ac:dyDescent="0.25">
      <c r="A32" s="541" t="s">
        <v>76</v>
      </c>
      <c r="B32" s="844" t="s">
        <v>742</v>
      </c>
      <c r="C32" s="843">
        <v>25000</v>
      </c>
      <c r="D32" s="846">
        <v>25000</v>
      </c>
      <c r="E32" s="118">
        <v>0</v>
      </c>
      <c r="F32" s="123">
        <f t="shared" si="1"/>
        <v>0</v>
      </c>
      <c r="G32" s="112"/>
    </row>
    <row r="33" spans="1:7" x14ac:dyDescent="0.25">
      <c r="A33" s="908" t="s">
        <v>77</v>
      </c>
      <c r="B33" s="883" t="s">
        <v>838</v>
      </c>
      <c r="C33" s="845">
        <v>0</v>
      </c>
      <c r="D33" s="845">
        <v>0</v>
      </c>
      <c r="E33" s="291">
        <v>60000</v>
      </c>
      <c r="F33" s="292"/>
      <c r="G33" s="112"/>
    </row>
    <row r="34" spans="1:7" ht="36" x14ac:dyDescent="0.25">
      <c r="A34" s="549">
        <v>25</v>
      </c>
      <c r="B34" s="550" t="s">
        <v>839</v>
      </c>
      <c r="C34" s="850">
        <f>SUM(C21:C33)</f>
        <v>7604000</v>
      </c>
      <c r="D34" s="851">
        <f>SUM(D21:D33)</f>
        <v>7754000</v>
      </c>
      <c r="E34" s="551">
        <f>SUM(E21:E33)</f>
        <v>7675140</v>
      </c>
      <c r="F34" s="552">
        <f>E34/D34</f>
        <v>0.98982976528243483</v>
      </c>
    </row>
    <row r="35" spans="1:7" ht="9" customHeight="1" x14ac:dyDescent="0.25">
      <c r="A35" s="281"/>
      <c r="B35" s="288"/>
      <c r="C35" s="289"/>
      <c r="D35" s="290"/>
      <c r="E35" s="289"/>
      <c r="F35" s="287"/>
    </row>
    <row r="36" spans="1:7" ht="15" customHeight="1" x14ac:dyDescent="0.25">
      <c r="A36" s="99">
        <v>26</v>
      </c>
      <c r="B36" s="284" t="s">
        <v>285</v>
      </c>
      <c r="C36" s="285"/>
      <c r="D36" s="286">
        <v>8607000</v>
      </c>
      <c r="E36" s="291">
        <v>8607000</v>
      </c>
      <c r="F36" s="292">
        <f>E36/D36</f>
        <v>1</v>
      </c>
    </row>
    <row r="37" spans="1:7" ht="24.6" thickBot="1" x14ac:dyDescent="0.3">
      <c r="A37" s="542">
        <v>27</v>
      </c>
      <c r="B37" s="553" t="s">
        <v>840</v>
      </c>
      <c r="C37" s="554">
        <f>SUM(C36:C36)</f>
        <v>0</v>
      </c>
      <c r="D37" s="554">
        <f>SUM(D36:D36)</f>
        <v>8607000</v>
      </c>
      <c r="E37" s="543">
        <f>SUM(E36:E36)</f>
        <v>8607000</v>
      </c>
      <c r="F37" s="544">
        <f>E37/D37</f>
        <v>1</v>
      </c>
    </row>
    <row r="38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8"/>
  <sheetViews>
    <sheetView zoomScaleNormal="100" workbookViewId="0"/>
  </sheetViews>
  <sheetFormatPr defaultColWidth="9.109375" defaultRowHeight="13.2" x14ac:dyDescent="0.25"/>
  <cols>
    <col min="1" max="1" width="5.6640625" style="115" customWidth="1"/>
    <col min="2" max="2" width="36.6640625" style="115" customWidth="1"/>
    <col min="3" max="4" width="10.6640625" style="115" customWidth="1"/>
    <col min="5" max="6" width="10.6640625" style="116" customWidth="1"/>
    <col min="7" max="16384" width="9.109375" style="116"/>
  </cols>
  <sheetData>
    <row r="1" spans="1:7" s="112" customFormat="1" ht="15" customHeight="1" x14ac:dyDescent="0.25">
      <c r="A1" s="119"/>
      <c r="B1" s="119"/>
      <c r="C1" s="119"/>
      <c r="D1" s="119"/>
      <c r="E1" s="119"/>
      <c r="F1" s="108" t="s">
        <v>488</v>
      </c>
    </row>
    <row r="2" spans="1:7" s="112" customFormat="1" ht="15" customHeight="1" x14ac:dyDescent="0.25">
      <c r="A2" s="113"/>
      <c r="B2" s="113"/>
      <c r="C2" s="113"/>
      <c r="D2" s="113"/>
      <c r="E2" s="113"/>
      <c r="F2" s="108" t="str">
        <f>'1.a sz. mellélet'!E2</f>
        <v>a  .../2019. (V....) önkormányzati rendelethez</v>
      </c>
    </row>
    <row r="3" spans="1:7" s="112" customFormat="1" ht="15" customHeight="1" x14ac:dyDescent="0.25">
      <c r="A3" s="113"/>
      <c r="B3" s="113"/>
      <c r="C3" s="113"/>
      <c r="D3" s="113"/>
      <c r="E3" s="113"/>
      <c r="F3" s="108"/>
    </row>
    <row r="4" spans="1:7" s="112" customFormat="1" ht="15" customHeight="1" x14ac:dyDescent="0.2">
      <c r="A4" s="994" t="s">
        <v>841</v>
      </c>
      <c r="B4" s="994"/>
      <c r="C4" s="994"/>
      <c r="D4" s="994"/>
      <c r="E4" s="994"/>
      <c r="F4" s="994"/>
    </row>
    <row r="5" spans="1:7" s="112" customFormat="1" ht="15" customHeight="1" x14ac:dyDescent="0.25">
      <c r="A5" s="114"/>
      <c r="B5" s="114"/>
      <c r="C5" s="114"/>
      <c r="D5" s="114"/>
    </row>
    <row r="6" spans="1:7" ht="15" customHeight="1" thickBot="1" x14ac:dyDescent="0.3">
      <c r="F6" s="5" t="s">
        <v>559</v>
      </c>
    </row>
    <row r="7" spans="1:7" ht="27" customHeight="1" thickTop="1" x14ac:dyDescent="0.25">
      <c r="A7" s="29" t="s">
        <v>143</v>
      </c>
      <c r="B7" s="30" t="s">
        <v>125</v>
      </c>
      <c r="C7" s="30" t="s">
        <v>138</v>
      </c>
      <c r="D7" s="30" t="s">
        <v>139</v>
      </c>
      <c r="E7" s="30" t="s">
        <v>140</v>
      </c>
      <c r="F7" s="31" t="s">
        <v>142</v>
      </c>
      <c r="G7" s="117"/>
    </row>
    <row r="8" spans="1:7" ht="15" customHeight="1" x14ac:dyDescent="0.25">
      <c r="A8" s="105" t="s">
        <v>466</v>
      </c>
      <c r="B8" s="100" t="s">
        <v>481</v>
      </c>
      <c r="C8" s="100" t="s">
        <v>468</v>
      </c>
      <c r="D8" s="100" t="s">
        <v>469</v>
      </c>
      <c r="E8" s="100" t="s">
        <v>470</v>
      </c>
      <c r="F8" s="106" t="s">
        <v>471</v>
      </c>
      <c r="G8" s="117"/>
    </row>
    <row r="9" spans="1:7" ht="15" customHeight="1" x14ac:dyDescent="0.25">
      <c r="A9" s="909" t="s">
        <v>62</v>
      </c>
      <c r="B9" s="86" t="s">
        <v>836</v>
      </c>
      <c r="C9" s="737"/>
      <c r="D9" s="96">
        <v>254000</v>
      </c>
      <c r="E9" s="96">
        <v>254000</v>
      </c>
      <c r="F9" s="910">
        <f>E9/D9</f>
        <v>1</v>
      </c>
      <c r="G9" s="117"/>
    </row>
    <row r="10" spans="1:7" ht="24" x14ac:dyDescent="0.25">
      <c r="A10" s="911" t="s">
        <v>63</v>
      </c>
      <c r="B10" s="912" t="s">
        <v>843</v>
      </c>
      <c r="C10" s="551">
        <f>SUM(C9:C9)</f>
        <v>0</v>
      </c>
      <c r="D10" s="913">
        <f>SUM(D9:D9)</f>
        <v>254000</v>
      </c>
      <c r="E10" s="551">
        <f>SUM(E9:E9)</f>
        <v>254000</v>
      </c>
      <c r="F10" s="919">
        <f>E10/D10</f>
        <v>1</v>
      </c>
      <c r="G10" s="117"/>
    </row>
    <row r="11" spans="1:7" ht="9" customHeight="1" x14ac:dyDescent="0.25">
      <c r="A11" s="915"/>
      <c r="B11" s="914"/>
      <c r="C11" s="914"/>
      <c r="D11" s="914"/>
      <c r="E11" s="914"/>
      <c r="F11" s="920"/>
      <c r="G11" s="117"/>
    </row>
    <row r="12" spans="1:7" ht="15" customHeight="1" x14ac:dyDescent="0.25">
      <c r="A12" s="28" t="s">
        <v>64</v>
      </c>
      <c r="B12" s="276" t="s">
        <v>626</v>
      </c>
      <c r="C12" s="277">
        <v>0</v>
      </c>
      <c r="D12" s="277">
        <v>728000</v>
      </c>
      <c r="E12" s="118">
        <v>728000</v>
      </c>
      <c r="F12" s="921">
        <f t="shared" ref="F12" si="0">E12/D12</f>
        <v>1</v>
      </c>
      <c r="G12" s="117"/>
    </row>
    <row r="13" spans="1:7" ht="24" x14ac:dyDescent="0.25">
      <c r="A13" s="917" t="s">
        <v>65</v>
      </c>
      <c r="B13" s="548" t="s">
        <v>842</v>
      </c>
      <c r="C13" s="850">
        <f>SUM(C12:C12)</f>
        <v>0</v>
      </c>
      <c r="D13" s="851">
        <f>SUM(D12:D12)</f>
        <v>728000</v>
      </c>
      <c r="E13" s="850">
        <f>SUM(E12:E12)</f>
        <v>728000</v>
      </c>
      <c r="F13" s="922">
        <f>E13/D13</f>
        <v>1</v>
      </c>
      <c r="G13" s="117"/>
    </row>
    <row r="14" spans="1:7" ht="9" customHeight="1" x14ac:dyDescent="0.25">
      <c r="A14" s="918"/>
      <c r="B14" s="916"/>
      <c r="C14" s="916"/>
      <c r="D14" s="916"/>
      <c r="E14" s="916"/>
      <c r="F14" s="923"/>
      <c r="G14" s="117"/>
    </row>
    <row r="15" spans="1:7" ht="15" customHeight="1" x14ac:dyDescent="0.25">
      <c r="A15" s="541" t="s">
        <v>66</v>
      </c>
      <c r="B15" s="276" t="s">
        <v>626</v>
      </c>
      <c r="C15" s="277">
        <v>400000</v>
      </c>
      <c r="D15" s="277">
        <v>250000</v>
      </c>
      <c r="E15" s="118">
        <v>250000</v>
      </c>
      <c r="F15" s="921">
        <f t="shared" ref="F15" si="1">E15/D15</f>
        <v>1</v>
      </c>
      <c r="G15" s="117"/>
    </row>
    <row r="16" spans="1:7" ht="15" customHeight="1" x14ac:dyDescent="0.25">
      <c r="A16" s="541" t="s">
        <v>67</v>
      </c>
      <c r="B16" s="276" t="s">
        <v>284</v>
      </c>
      <c r="C16" s="277">
        <v>1100000</v>
      </c>
      <c r="D16" s="277">
        <v>1100000</v>
      </c>
      <c r="E16" s="118">
        <v>1100000</v>
      </c>
      <c r="F16" s="921">
        <f t="shared" ref="F16" si="2">E16/D16</f>
        <v>1</v>
      </c>
    </row>
    <row r="17" spans="1:6" ht="24.6" thickBot="1" x14ac:dyDescent="0.3">
      <c r="A17" s="547" t="s">
        <v>68</v>
      </c>
      <c r="B17" s="545" t="s">
        <v>202</v>
      </c>
      <c r="C17" s="546">
        <f>SUM(C15:C16)</f>
        <v>1500000</v>
      </c>
      <c r="D17" s="546">
        <f t="shared" ref="D17:E17" si="3">SUM(D15:D16)</f>
        <v>1350000</v>
      </c>
      <c r="E17" s="546">
        <f t="shared" si="3"/>
        <v>1350000</v>
      </c>
      <c r="F17" s="924">
        <f>E17/D17</f>
        <v>1</v>
      </c>
    </row>
    <row r="18" spans="1:6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D32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</cols>
  <sheetData>
    <row r="1" spans="1:3" s="1" customFormat="1" ht="15" customHeight="1" x14ac:dyDescent="0.25">
      <c r="A1" s="4"/>
      <c r="B1" s="4"/>
      <c r="C1" s="5" t="s">
        <v>491</v>
      </c>
    </row>
    <row r="2" spans="1:3" s="1" customFormat="1" ht="15" customHeight="1" x14ac:dyDescent="0.25">
      <c r="A2" s="4"/>
      <c r="B2" s="4"/>
      <c r="C2" s="5" t="str">
        <f>'1.d sz. melléklet'!F2</f>
        <v>a  .../2019. (V....)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1" t="s">
        <v>844</v>
      </c>
      <c r="B4" s="971"/>
      <c r="C4" s="971"/>
    </row>
    <row r="5" spans="1:3" s="1" customFormat="1" ht="15" customHeight="1" thickBot="1" x14ac:dyDescent="0.3">
      <c r="A5" s="10"/>
      <c r="B5" s="10"/>
      <c r="C5" s="5" t="s">
        <v>559</v>
      </c>
    </row>
    <row r="6" spans="1:3" s="1" customFormat="1" ht="24.6" thickTop="1" x14ac:dyDescent="0.25">
      <c r="A6" s="29" t="s">
        <v>143</v>
      </c>
      <c r="B6" s="30" t="s">
        <v>125</v>
      </c>
      <c r="C6" s="31" t="s">
        <v>43</v>
      </c>
    </row>
    <row r="7" spans="1:3" s="1" customFormat="1" ht="15" customHeight="1" thickBot="1" x14ac:dyDescent="0.3">
      <c r="A7" s="46" t="s">
        <v>466</v>
      </c>
      <c r="B7" s="47" t="s">
        <v>481</v>
      </c>
      <c r="C7" s="48" t="s">
        <v>468</v>
      </c>
    </row>
    <row r="8" spans="1:3" s="1" customFormat="1" ht="15" customHeight="1" thickTop="1" x14ac:dyDescent="0.25">
      <c r="A8" s="998" t="s">
        <v>44</v>
      </c>
      <c r="B8" s="999"/>
      <c r="C8" s="1000"/>
    </row>
    <row r="9" spans="1:3" s="1" customFormat="1" ht="24" x14ac:dyDescent="0.25">
      <c r="A9" s="21" t="s">
        <v>62</v>
      </c>
      <c r="B9" s="22" t="s">
        <v>45</v>
      </c>
      <c r="C9" s="50">
        <v>176050628</v>
      </c>
    </row>
    <row r="10" spans="1:3" s="1" customFormat="1" ht="15" customHeight="1" x14ac:dyDescent="0.25">
      <c r="A10" s="21" t="s">
        <v>63</v>
      </c>
      <c r="B10" s="22" t="s">
        <v>46</v>
      </c>
      <c r="C10" s="50">
        <v>0</v>
      </c>
    </row>
    <row r="11" spans="1:3" s="1" customFormat="1" ht="15" customHeight="1" x14ac:dyDescent="0.25">
      <c r="A11" s="21" t="s">
        <v>64</v>
      </c>
      <c r="B11" s="22" t="s">
        <v>47</v>
      </c>
      <c r="C11" s="50">
        <v>75760</v>
      </c>
    </row>
    <row r="12" spans="1:3" s="1" customFormat="1" ht="15" customHeight="1" x14ac:dyDescent="0.25">
      <c r="A12" s="21" t="s">
        <v>65</v>
      </c>
      <c r="B12" s="22" t="s">
        <v>48</v>
      </c>
      <c r="C12" s="50">
        <v>0</v>
      </c>
    </row>
    <row r="13" spans="1:3" s="1" customFormat="1" ht="15" customHeight="1" x14ac:dyDescent="0.25">
      <c r="A13" s="32" t="s">
        <v>66</v>
      </c>
      <c r="B13" s="33" t="s">
        <v>49</v>
      </c>
      <c r="C13" s="77">
        <f>SUM(C9:C12)</f>
        <v>176126388</v>
      </c>
    </row>
    <row r="14" spans="1:3" s="1" customFormat="1" ht="15" customHeight="1" x14ac:dyDescent="0.25">
      <c r="A14" s="32" t="s">
        <v>67</v>
      </c>
      <c r="B14" s="33" t="s">
        <v>532</v>
      </c>
      <c r="C14" s="77">
        <v>430375515</v>
      </c>
    </row>
    <row r="15" spans="1:3" s="1" customFormat="1" ht="15" customHeight="1" x14ac:dyDescent="0.25">
      <c r="A15" s="32" t="s">
        <v>68</v>
      </c>
      <c r="B15" s="33" t="s">
        <v>490</v>
      </c>
      <c r="C15" s="77">
        <v>-384770152</v>
      </c>
    </row>
    <row r="16" spans="1:3" s="1" customFormat="1" ht="15" customHeight="1" x14ac:dyDescent="0.25">
      <c r="A16" s="882" t="s">
        <v>69</v>
      </c>
      <c r="B16" s="883" t="s">
        <v>845</v>
      </c>
      <c r="C16" s="50">
        <v>-89910</v>
      </c>
    </row>
    <row r="17" spans="1:4" s="176" customFormat="1" ht="15" customHeight="1" x14ac:dyDescent="0.25">
      <c r="A17" s="882" t="s">
        <v>70</v>
      </c>
      <c r="B17" s="22" t="s">
        <v>533</v>
      </c>
      <c r="C17" s="50">
        <v>-1112249</v>
      </c>
    </row>
    <row r="18" spans="1:4" s="176" customFormat="1" ht="15" customHeight="1" x14ac:dyDescent="0.25">
      <c r="A18" s="882" t="s">
        <v>71</v>
      </c>
      <c r="B18" s="766" t="s">
        <v>668</v>
      </c>
      <c r="C18" s="50">
        <v>531759</v>
      </c>
    </row>
    <row r="19" spans="1:4" s="176" customFormat="1" ht="15" customHeight="1" x14ac:dyDescent="0.25">
      <c r="A19" s="882" t="s">
        <v>127</v>
      </c>
      <c r="B19" s="556" t="s">
        <v>528</v>
      </c>
      <c r="C19" s="50">
        <v>132217</v>
      </c>
    </row>
    <row r="20" spans="1:4" s="176" customFormat="1" ht="24" x14ac:dyDescent="0.25">
      <c r="A20" s="882" t="s">
        <v>72</v>
      </c>
      <c r="B20" s="556" t="s">
        <v>529</v>
      </c>
      <c r="C20" s="50">
        <v>-7000</v>
      </c>
    </row>
    <row r="21" spans="1:4" s="176" customFormat="1" ht="15" customHeight="1" x14ac:dyDescent="0.25">
      <c r="A21" s="882" t="s">
        <v>128</v>
      </c>
      <c r="B21" s="22" t="s">
        <v>526</v>
      </c>
      <c r="C21" s="50">
        <v>1031131</v>
      </c>
    </row>
    <row r="22" spans="1:4" s="176" customFormat="1" ht="15" customHeight="1" x14ac:dyDescent="0.25">
      <c r="A22" s="882" t="s">
        <v>129</v>
      </c>
      <c r="B22" s="22" t="s">
        <v>489</v>
      </c>
      <c r="C22" s="50">
        <v>-25926</v>
      </c>
    </row>
    <row r="23" spans="1:4" s="1" customFormat="1" ht="15" customHeight="1" x14ac:dyDescent="0.25">
      <c r="A23" s="32">
        <v>15</v>
      </c>
      <c r="B23" s="33" t="s">
        <v>846</v>
      </c>
      <c r="C23" s="77">
        <f>SUM(C16:C22)</f>
        <v>460022</v>
      </c>
    </row>
    <row r="24" spans="1:4" s="1" customFormat="1" ht="15" customHeight="1" x14ac:dyDescent="0.25">
      <c r="A24" s="1001" t="s">
        <v>50</v>
      </c>
      <c r="B24" s="1002"/>
      <c r="C24" s="1003"/>
    </row>
    <row r="25" spans="1:4" s="1" customFormat="1" ht="24" x14ac:dyDescent="0.25">
      <c r="A25" s="21">
        <v>16</v>
      </c>
      <c r="B25" s="22" t="s">
        <v>45</v>
      </c>
      <c r="C25" s="50">
        <v>222112083</v>
      </c>
    </row>
    <row r="26" spans="1:4" s="1" customFormat="1" ht="15" customHeight="1" x14ac:dyDescent="0.25">
      <c r="A26" s="21">
        <v>17</v>
      </c>
      <c r="B26" s="22" t="s">
        <v>46</v>
      </c>
      <c r="C26" s="50">
        <v>0</v>
      </c>
    </row>
    <row r="27" spans="1:4" s="1" customFormat="1" ht="15" customHeight="1" x14ac:dyDescent="0.25">
      <c r="A27" s="21">
        <v>18</v>
      </c>
      <c r="B27" s="22" t="s">
        <v>47</v>
      </c>
      <c r="C27" s="50">
        <v>79690</v>
      </c>
    </row>
    <row r="28" spans="1:4" s="1" customFormat="1" ht="15" customHeight="1" x14ac:dyDescent="0.25">
      <c r="A28" s="21">
        <v>19</v>
      </c>
      <c r="B28" s="22" t="s">
        <v>48</v>
      </c>
      <c r="C28" s="50">
        <v>0</v>
      </c>
    </row>
    <row r="29" spans="1:4" s="1" customFormat="1" ht="15" customHeight="1" thickBot="1" x14ac:dyDescent="0.3">
      <c r="A29" s="78">
        <v>20</v>
      </c>
      <c r="B29" s="79" t="s">
        <v>847</v>
      </c>
      <c r="C29" s="80">
        <f>SUM(C25:C28)</f>
        <v>222191773</v>
      </c>
      <c r="D29" s="49"/>
    </row>
    <row r="30" spans="1:4" s="1" customFormat="1" ht="15" customHeight="1" thickTop="1" x14ac:dyDescent="0.25">
      <c r="A30" s="8"/>
      <c r="B30" s="8"/>
      <c r="C30" s="8"/>
    </row>
    <row r="32" spans="1:4" x14ac:dyDescent="0.25">
      <c r="C32" s="792"/>
    </row>
  </sheetData>
  <mergeCells count="3">
    <mergeCell ref="A4:C4"/>
    <mergeCell ref="A8:C8"/>
    <mergeCell ref="A24:C2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5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492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.../2019. (V....)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71" t="s">
        <v>848</v>
      </c>
      <c r="B4" s="971"/>
      <c r="C4" s="971"/>
      <c r="D4" s="971"/>
      <c r="E4" s="971"/>
      <c r="F4" s="971"/>
      <c r="G4" s="971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559</v>
      </c>
      <c r="H5" s="8"/>
      <c r="I5" s="8"/>
      <c r="J5" s="8"/>
      <c r="K5" s="8"/>
      <c r="L5" s="8"/>
    </row>
    <row r="6" spans="1:12" s="1" customFormat="1" ht="48.6" thickTop="1" x14ac:dyDescent="0.25">
      <c r="A6" s="29" t="s">
        <v>143</v>
      </c>
      <c r="B6" s="30" t="s">
        <v>125</v>
      </c>
      <c r="C6" s="30" t="s">
        <v>55</v>
      </c>
      <c r="D6" s="30" t="s">
        <v>56</v>
      </c>
      <c r="E6" s="30" t="s">
        <v>152</v>
      </c>
      <c r="F6" s="30" t="s">
        <v>153</v>
      </c>
      <c r="G6" s="31" t="s">
        <v>493</v>
      </c>
    </row>
    <row r="7" spans="1:12" s="1" customFormat="1" ht="15" customHeight="1" thickBot="1" x14ac:dyDescent="0.3">
      <c r="A7" s="46" t="s">
        <v>466</v>
      </c>
      <c r="B7" s="47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106" t="s">
        <v>472</v>
      </c>
    </row>
    <row r="8" spans="1:12" s="1" customFormat="1" ht="23.4" thickTop="1" x14ac:dyDescent="0.25">
      <c r="A8" s="81" t="s">
        <v>62</v>
      </c>
      <c r="B8" s="82" t="s">
        <v>154</v>
      </c>
      <c r="C8" s="691">
        <v>7496326</v>
      </c>
      <c r="D8" s="691">
        <v>2094824320</v>
      </c>
      <c r="E8" s="691">
        <v>111300615</v>
      </c>
      <c r="F8" s="691">
        <v>5958799</v>
      </c>
      <c r="G8" s="692">
        <v>2219580060</v>
      </c>
    </row>
    <row r="9" spans="1:12" s="1" customFormat="1" ht="24" x14ac:dyDescent="0.25">
      <c r="A9" s="21" t="s">
        <v>63</v>
      </c>
      <c r="B9" s="22" t="s">
        <v>155</v>
      </c>
      <c r="C9" s="23">
        <v>274000</v>
      </c>
      <c r="D9" s="23">
        <v>0</v>
      </c>
      <c r="E9" s="23">
        <v>0</v>
      </c>
      <c r="F9" s="23">
        <v>115198429</v>
      </c>
      <c r="G9" s="50">
        <v>115472429</v>
      </c>
    </row>
    <row r="10" spans="1:12" s="1" customFormat="1" ht="15" customHeight="1" x14ac:dyDescent="0.25">
      <c r="A10" s="21" t="s">
        <v>64</v>
      </c>
      <c r="B10" s="22" t="s">
        <v>156</v>
      </c>
      <c r="C10" s="23">
        <v>0</v>
      </c>
      <c r="D10" s="23">
        <v>0</v>
      </c>
      <c r="E10" s="23">
        <v>0</v>
      </c>
      <c r="F10" s="23">
        <v>36192580</v>
      </c>
      <c r="G10" s="50">
        <v>36192580</v>
      </c>
    </row>
    <row r="11" spans="1:12" s="1" customFormat="1" ht="15" customHeight="1" x14ac:dyDescent="0.25">
      <c r="A11" s="21" t="s">
        <v>65</v>
      </c>
      <c r="B11" s="22" t="s">
        <v>157</v>
      </c>
      <c r="C11" s="23">
        <v>0</v>
      </c>
      <c r="D11" s="23">
        <v>63076794</v>
      </c>
      <c r="E11" s="23">
        <v>4230906</v>
      </c>
      <c r="F11" s="23">
        <v>0</v>
      </c>
      <c r="G11" s="50">
        <v>67307700</v>
      </c>
    </row>
    <row r="12" spans="1:12" s="1" customFormat="1" ht="15" customHeight="1" x14ac:dyDescent="0.25">
      <c r="A12" s="21" t="s">
        <v>66</v>
      </c>
      <c r="B12" s="22" t="s">
        <v>158</v>
      </c>
      <c r="C12" s="23">
        <v>0</v>
      </c>
      <c r="D12" s="23">
        <v>1073575</v>
      </c>
      <c r="E12" s="23">
        <v>0</v>
      </c>
      <c r="F12" s="23">
        <v>0</v>
      </c>
      <c r="G12" s="50">
        <v>1073575</v>
      </c>
    </row>
    <row r="13" spans="1:12" s="1" customFormat="1" ht="24" x14ac:dyDescent="0.25">
      <c r="A13" s="21" t="s">
        <v>67</v>
      </c>
      <c r="B13" s="22" t="s">
        <v>159</v>
      </c>
      <c r="C13" s="23">
        <v>0</v>
      </c>
      <c r="D13" s="23">
        <v>0</v>
      </c>
      <c r="E13" s="23">
        <v>0</v>
      </c>
      <c r="F13" s="23">
        <v>0</v>
      </c>
      <c r="G13" s="50">
        <v>0</v>
      </c>
    </row>
    <row r="14" spans="1:12" s="1" customFormat="1" ht="15" customHeight="1" x14ac:dyDescent="0.25">
      <c r="A14" s="21" t="s">
        <v>68</v>
      </c>
      <c r="B14" s="22" t="s">
        <v>160</v>
      </c>
      <c r="C14" s="23">
        <v>7244326</v>
      </c>
      <c r="D14" s="23">
        <v>20427136</v>
      </c>
      <c r="E14" s="23">
        <v>31439549</v>
      </c>
      <c r="F14" s="23">
        <v>465000</v>
      </c>
      <c r="G14" s="50">
        <v>59576011</v>
      </c>
    </row>
    <row r="15" spans="1:12" s="1" customFormat="1" ht="15" customHeight="1" x14ac:dyDescent="0.25">
      <c r="A15" s="32" t="s">
        <v>69</v>
      </c>
      <c r="B15" s="33" t="s">
        <v>161</v>
      </c>
      <c r="C15" s="34">
        <v>7518326</v>
      </c>
      <c r="D15" s="34">
        <v>84577505</v>
      </c>
      <c r="E15" s="34">
        <v>35670455</v>
      </c>
      <c r="F15" s="34">
        <v>151856009</v>
      </c>
      <c r="G15" s="77">
        <v>279622295</v>
      </c>
    </row>
    <row r="16" spans="1:12" s="1" customFormat="1" ht="15" customHeight="1" x14ac:dyDescent="0.25">
      <c r="A16" s="21" t="s">
        <v>70</v>
      </c>
      <c r="B16" s="22" t="s">
        <v>162</v>
      </c>
      <c r="C16" s="23">
        <v>0</v>
      </c>
      <c r="D16" s="23">
        <v>0</v>
      </c>
      <c r="E16" s="23">
        <v>0</v>
      </c>
      <c r="F16" s="23">
        <v>0</v>
      </c>
      <c r="G16" s="50">
        <v>0</v>
      </c>
    </row>
    <row r="17" spans="1:7" s="1" customFormat="1" ht="15" customHeight="1" x14ac:dyDescent="0.25">
      <c r="A17" s="21" t="s">
        <v>71</v>
      </c>
      <c r="B17" s="22" t="s">
        <v>163</v>
      </c>
      <c r="C17" s="23">
        <v>0</v>
      </c>
      <c r="D17" s="23">
        <v>0</v>
      </c>
      <c r="E17" s="23">
        <v>303420</v>
      </c>
      <c r="F17" s="23">
        <v>0</v>
      </c>
      <c r="G17" s="50">
        <v>303420</v>
      </c>
    </row>
    <row r="18" spans="1:7" s="1" customFormat="1" ht="15" customHeight="1" x14ac:dyDescent="0.25">
      <c r="A18" s="21" t="s">
        <v>127</v>
      </c>
      <c r="B18" s="22" t="s">
        <v>164</v>
      </c>
      <c r="C18" s="23">
        <v>0</v>
      </c>
      <c r="D18" s="23">
        <v>0</v>
      </c>
      <c r="E18" s="23">
        <v>0</v>
      </c>
      <c r="F18" s="23">
        <v>0</v>
      </c>
      <c r="G18" s="50">
        <v>0</v>
      </c>
    </row>
    <row r="19" spans="1:7" s="1" customFormat="1" ht="36" x14ac:dyDescent="0.25">
      <c r="A19" s="21" t="s">
        <v>72</v>
      </c>
      <c r="B19" s="22" t="s">
        <v>165</v>
      </c>
      <c r="C19" s="23">
        <v>0</v>
      </c>
      <c r="D19" s="23">
        <v>0</v>
      </c>
      <c r="E19" s="23">
        <v>0</v>
      </c>
      <c r="F19" s="23">
        <v>0</v>
      </c>
      <c r="G19" s="50">
        <v>0</v>
      </c>
    </row>
    <row r="20" spans="1:7" s="1" customFormat="1" ht="15" customHeight="1" x14ac:dyDescent="0.25">
      <c r="A20" s="21" t="s">
        <v>128</v>
      </c>
      <c r="B20" s="22" t="s">
        <v>166</v>
      </c>
      <c r="C20" s="23">
        <v>7244326</v>
      </c>
      <c r="D20" s="23">
        <v>10141422</v>
      </c>
      <c r="E20" s="23">
        <v>31439549</v>
      </c>
      <c r="F20" s="23">
        <v>67772700</v>
      </c>
      <c r="G20" s="50">
        <v>116597997</v>
      </c>
    </row>
    <row r="21" spans="1:7" s="1" customFormat="1" ht="15" customHeight="1" x14ac:dyDescent="0.25">
      <c r="A21" s="32" t="s">
        <v>129</v>
      </c>
      <c r="B21" s="33" t="s">
        <v>167</v>
      </c>
      <c r="C21" s="34">
        <v>7244326</v>
      </c>
      <c r="D21" s="34">
        <v>10141422</v>
      </c>
      <c r="E21" s="34">
        <v>31742969</v>
      </c>
      <c r="F21" s="34">
        <v>67772700</v>
      </c>
      <c r="G21" s="77">
        <v>116901417</v>
      </c>
    </row>
    <row r="22" spans="1:7" s="1" customFormat="1" ht="15" customHeight="1" x14ac:dyDescent="0.25">
      <c r="A22" s="32" t="s">
        <v>130</v>
      </c>
      <c r="B22" s="33" t="s">
        <v>168</v>
      </c>
      <c r="C22" s="34">
        <v>7770326</v>
      </c>
      <c r="D22" s="34">
        <v>2169260403</v>
      </c>
      <c r="E22" s="34">
        <v>115228101</v>
      </c>
      <c r="F22" s="34">
        <v>90042108</v>
      </c>
      <c r="G22" s="77">
        <v>2382300938</v>
      </c>
    </row>
    <row r="23" spans="1:7" s="1" customFormat="1" ht="22.8" x14ac:dyDescent="0.25">
      <c r="A23" s="32" t="s">
        <v>73</v>
      </c>
      <c r="B23" s="33" t="s">
        <v>57</v>
      </c>
      <c r="C23" s="34">
        <v>6435112</v>
      </c>
      <c r="D23" s="34">
        <v>255506638</v>
      </c>
      <c r="E23" s="34">
        <v>80354010</v>
      </c>
      <c r="F23" s="34">
        <v>0</v>
      </c>
      <c r="G23" s="77">
        <v>342295760</v>
      </c>
    </row>
    <row r="24" spans="1:7" s="1" customFormat="1" ht="15" customHeight="1" x14ac:dyDescent="0.25">
      <c r="A24" s="21" t="s">
        <v>131</v>
      </c>
      <c r="B24" s="22" t="s">
        <v>169</v>
      </c>
      <c r="C24" s="23">
        <v>937000</v>
      </c>
      <c r="D24" s="23">
        <v>35937272</v>
      </c>
      <c r="E24" s="23">
        <v>27090705</v>
      </c>
      <c r="F24" s="23">
        <v>0</v>
      </c>
      <c r="G24" s="50">
        <v>63964977</v>
      </c>
    </row>
    <row r="25" spans="1:7" s="1" customFormat="1" ht="15" customHeight="1" x14ac:dyDescent="0.25">
      <c r="A25" s="21" t="s">
        <v>132</v>
      </c>
      <c r="B25" s="22" t="s">
        <v>170</v>
      </c>
      <c r="C25" s="23">
        <v>300000</v>
      </c>
      <c r="D25" s="23">
        <v>13710</v>
      </c>
      <c r="E25" s="23">
        <v>18060275</v>
      </c>
      <c r="F25" s="23">
        <v>0</v>
      </c>
      <c r="G25" s="50">
        <v>18373985</v>
      </c>
    </row>
    <row r="26" spans="1:7" s="1" customFormat="1" ht="22.8" x14ac:dyDescent="0.25">
      <c r="A26" s="32" t="s">
        <v>61</v>
      </c>
      <c r="B26" s="33" t="s">
        <v>171</v>
      </c>
      <c r="C26" s="34">
        <v>7072112</v>
      </c>
      <c r="D26" s="34">
        <v>291430200</v>
      </c>
      <c r="E26" s="34">
        <v>89384440</v>
      </c>
      <c r="F26" s="34">
        <v>0</v>
      </c>
      <c r="G26" s="77">
        <v>387886752</v>
      </c>
    </row>
    <row r="27" spans="1:7" s="1" customFormat="1" ht="22.8" x14ac:dyDescent="0.25">
      <c r="A27" s="32" t="s">
        <v>133</v>
      </c>
      <c r="B27" s="33" t="s">
        <v>58</v>
      </c>
      <c r="C27" s="34">
        <v>0</v>
      </c>
      <c r="D27" s="34">
        <v>0</v>
      </c>
      <c r="E27" s="34">
        <v>0</v>
      </c>
      <c r="F27" s="34">
        <v>0</v>
      </c>
      <c r="G27" s="77">
        <v>0</v>
      </c>
    </row>
    <row r="28" spans="1:7" s="1" customFormat="1" ht="15" customHeight="1" x14ac:dyDescent="0.25">
      <c r="A28" s="21" t="s">
        <v>74</v>
      </c>
      <c r="B28" s="22" t="s">
        <v>172</v>
      </c>
      <c r="C28" s="23">
        <v>0</v>
      </c>
      <c r="D28" s="23">
        <v>0</v>
      </c>
      <c r="E28" s="23">
        <v>0</v>
      </c>
      <c r="F28" s="23">
        <v>0</v>
      </c>
      <c r="G28" s="50">
        <v>0</v>
      </c>
    </row>
    <row r="29" spans="1:7" s="1" customFormat="1" ht="24" x14ac:dyDescent="0.25">
      <c r="A29" s="21" t="s">
        <v>75</v>
      </c>
      <c r="B29" s="22" t="s">
        <v>173</v>
      </c>
      <c r="C29" s="23">
        <v>0</v>
      </c>
      <c r="D29" s="23">
        <v>0</v>
      </c>
      <c r="E29" s="23">
        <v>0</v>
      </c>
      <c r="F29" s="23">
        <v>0</v>
      </c>
      <c r="G29" s="50">
        <v>0</v>
      </c>
    </row>
    <row r="30" spans="1:7" s="1" customFormat="1" ht="22.8" x14ac:dyDescent="0.25">
      <c r="A30" s="32" t="s">
        <v>76</v>
      </c>
      <c r="B30" s="33" t="s">
        <v>174</v>
      </c>
      <c r="C30" s="34">
        <v>0</v>
      </c>
      <c r="D30" s="34">
        <v>0</v>
      </c>
      <c r="E30" s="34">
        <v>0</v>
      </c>
      <c r="F30" s="34">
        <v>0</v>
      </c>
      <c r="G30" s="77">
        <v>0</v>
      </c>
    </row>
    <row r="31" spans="1:7" s="1" customFormat="1" ht="15" customHeight="1" x14ac:dyDescent="0.25">
      <c r="A31" s="32" t="s">
        <v>77</v>
      </c>
      <c r="B31" s="33" t="s">
        <v>175</v>
      </c>
      <c r="C31" s="34">
        <v>7072112</v>
      </c>
      <c r="D31" s="34">
        <v>291430200</v>
      </c>
      <c r="E31" s="34">
        <v>89384440</v>
      </c>
      <c r="F31" s="34">
        <v>0</v>
      </c>
      <c r="G31" s="77">
        <v>387886752</v>
      </c>
    </row>
    <row r="32" spans="1:7" s="1" customFormat="1" ht="15" customHeight="1" x14ac:dyDescent="0.25">
      <c r="A32" s="32" t="s">
        <v>134</v>
      </c>
      <c r="B32" s="33" t="s">
        <v>176</v>
      </c>
      <c r="C32" s="34">
        <v>698214</v>
      </c>
      <c r="D32" s="34">
        <v>1877830203</v>
      </c>
      <c r="E32" s="34">
        <v>25843661</v>
      </c>
      <c r="F32" s="34">
        <v>90042108</v>
      </c>
      <c r="G32" s="77">
        <v>1994414186</v>
      </c>
    </row>
    <row r="33" spans="1:7" s="1" customFormat="1" ht="15" customHeight="1" thickBot="1" x14ac:dyDescent="0.3">
      <c r="A33" s="25" t="s">
        <v>135</v>
      </c>
      <c r="B33" s="26" t="s">
        <v>59</v>
      </c>
      <c r="C33" s="27">
        <v>6670326</v>
      </c>
      <c r="D33" s="27">
        <v>1185962</v>
      </c>
      <c r="E33" s="27">
        <v>66375487</v>
      </c>
      <c r="F33" s="27">
        <v>0</v>
      </c>
      <c r="G33" s="51">
        <v>74231775</v>
      </c>
    </row>
    <row r="34" spans="1:7" ht="13.2" thickTop="1" x14ac:dyDescent="0.25"/>
    <row r="35" spans="1:7" x14ac:dyDescent="0.25">
      <c r="D35" s="792"/>
    </row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5"/>
  <sheetViews>
    <sheetView zoomScaleNormal="100" workbookViewId="0"/>
  </sheetViews>
  <sheetFormatPr defaultColWidth="9.109375" defaultRowHeight="13.2" x14ac:dyDescent="0.25"/>
  <cols>
    <col min="1" max="1" width="5.6640625" style="125" customWidth="1"/>
    <col min="2" max="2" width="20.6640625" style="127" customWidth="1"/>
    <col min="3" max="6" width="14.6640625" style="127" customWidth="1"/>
    <col min="7" max="16384" width="9.109375" style="125"/>
  </cols>
  <sheetData>
    <row r="1" spans="1:8" ht="15" customHeight="1" x14ac:dyDescent="0.25">
      <c r="B1" s="4"/>
      <c r="C1" s="4"/>
      <c r="D1" s="4"/>
      <c r="E1" s="4"/>
      <c r="F1" s="5" t="s">
        <v>494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.../2019. (V....) önkormányzati rendelethez</v>
      </c>
      <c r="G2" s="4"/>
    </row>
    <row r="3" spans="1:8" ht="9" customHeight="1" x14ac:dyDescent="0.25"/>
    <row r="4" spans="1:8" ht="15" customHeight="1" x14ac:dyDescent="0.25">
      <c r="A4" s="971" t="s">
        <v>849</v>
      </c>
      <c r="B4" s="971"/>
      <c r="C4" s="971"/>
      <c r="D4" s="971"/>
      <c r="E4" s="971"/>
      <c r="F4" s="971"/>
    </row>
    <row r="5" spans="1:8" ht="9" customHeight="1" x14ac:dyDescent="0.25">
      <c r="B5" s="129"/>
    </row>
    <row r="6" spans="1:8" ht="15" customHeight="1" x14ac:dyDescent="0.25">
      <c r="A6" s="1013" t="s">
        <v>555</v>
      </c>
      <c r="B6" s="1013"/>
      <c r="C6" s="1013"/>
      <c r="D6" s="1013"/>
      <c r="E6" s="1013"/>
      <c r="F6" s="1013"/>
    </row>
    <row r="7" spans="1:8" ht="15" customHeight="1" thickBot="1" x14ac:dyDescent="0.3">
      <c r="B7" s="129"/>
      <c r="F7" s="5" t="s">
        <v>559</v>
      </c>
    </row>
    <row r="8" spans="1:8" ht="36.6" thickTop="1" x14ac:dyDescent="0.25">
      <c r="A8" s="1015" t="s">
        <v>143</v>
      </c>
      <c r="B8" s="1004" t="s">
        <v>125</v>
      </c>
      <c r="C8" s="1007" t="s">
        <v>428</v>
      </c>
      <c r="D8" s="1007"/>
      <c r="E8" s="143" t="s">
        <v>429</v>
      </c>
      <c r="F8" s="1008" t="s">
        <v>495</v>
      </c>
    </row>
    <row r="9" spans="1:8" ht="15" customHeight="1" x14ac:dyDescent="0.25">
      <c r="A9" s="1016"/>
      <c r="B9" s="1005"/>
      <c r="C9" s="134" t="s">
        <v>430</v>
      </c>
      <c r="D9" s="134" t="s">
        <v>431</v>
      </c>
      <c r="E9" s="1011" t="s">
        <v>287</v>
      </c>
      <c r="F9" s="1009"/>
    </row>
    <row r="10" spans="1:8" ht="15" customHeight="1" x14ac:dyDescent="0.25">
      <c r="A10" s="1017"/>
      <c r="B10" s="1006"/>
      <c r="C10" s="137" t="s">
        <v>432</v>
      </c>
      <c r="D10" s="137" t="s">
        <v>433</v>
      </c>
      <c r="E10" s="1012"/>
      <c r="F10" s="1010"/>
    </row>
    <row r="11" spans="1:8" ht="15" customHeight="1" thickBot="1" x14ac:dyDescent="0.3">
      <c r="A11" s="144" t="s">
        <v>466</v>
      </c>
      <c r="B11" s="145" t="s">
        <v>467</v>
      </c>
      <c r="C11" s="135" t="s">
        <v>468</v>
      </c>
      <c r="D11" s="135" t="s">
        <v>469</v>
      </c>
      <c r="E11" s="135" t="s">
        <v>470</v>
      </c>
      <c r="F11" s="146" t="s">
        <v>471</v>
      </c>
    </row>
    <row r="12" spans="1:8" ht="15" customHeight="1" thickTop="1" x14ac:dyDescent="0.25">
      <c r="A12" s="60" t="s">
        <v>62</v>
      </c>
      <c r="B12" s="789" t="s">
        <v>434</v>
      </c>
      <c r="C12" s="45">
        <v>595688839</v>
      </c>
      <c r="D12" s="45">
        <v>51164862</v>
      </c>
      <c r="E12" s="45">
        <v>58306556</v>
      </c>
      <c r="F12" s="601">
        <f t="shared" ref="F12:F17" si="0">SUM(C12:E12)</f>
        <v>705160257</v>
      </c>
    </row>
    <row r="13" spans="1:8" ht="15" customHeight="1" x14ac:dyDescent="0.25">
      <c r="A13" s="765" t="s">
        <v>63</v>
      </c>
      <c r="B13" s="790" t="s">
        <v>435</v>
      </c>
      <c r="C13" s="23">
        <v>50000</v>
      </c>
      <c r="D13" s="23">
        <v>27676000</v>
      </c>
      <c r="E13" s="23">
        <v>43251250</v>
      </c>
      <c r="F13" s="50">
        <f t="shared" si="0"/>
        <v>70977250</v>
      </c>
      <c r="H13" s="136"/>
    </row>
    <row r="14" spans="1:8" ht="15" customHeight="1" x14ac:dyDescent="0.25">
      <c r="A14" s="765" t="s">
        <v>64</v>
      </c>
      <c r="B14" s="790" t="s">
        <v>436</v>
      </c>
      <c r="C14" s="23"/>
      <c r="D14" s="23">
        <v>201654198</v>
      </c>
      <c r="E14" s="23">
        <v>99924684</v>
      </c>
      <c r="F14" s="50">
        <f t="shared" si="0"/>
        <v>301578882</v>
      </c>
      <c r="H14" s="136"/>
    </row>
    <row r="15" spans="1:8" ht="15" customHeight="1" x14ac:dyDescent="0.25">
      <c r="A15" s="765" t="s">
        <v>65</v>
      </c>
      <c r="B15" s="790" t="s">
        <v>437</v>
      </c>
      <c r="C15" s="23">
        <v>16918434</v>
      </c>
      <c r="D15" s="23"/>
      <c r="E15" s="23">
        <v>1710500</v>
      </c>
      <c r="F15" s="50">
        <f t="shared" si="0"/>
        <v>18628934</v>
      </c>
      <c r="H15" s="136"/>
    </row>
    <row r="16" spans="1:8" ht="15" customHeight="1" x14ac:dyDescent="0.25">
      <c r="A16" s="765" t="s">
        <v>66</v>
      </c>
      <c r="B16" s="790" t="s">
        <v>612</v>
      </c>
      <c r="C16" s="23"/>
      <c r="D16" s="23"/>
      <c r="E16" s="23">
        <v>1788130</v>
      </c>
      <c r="F16" s="50">
        <f t="shared" si="0"/>
        <v>1788130</v>
      </c>
      <c r="H16" s="136"/>
    </row>
    <row r="17" spans="1:8" ht="15" customHeight="1" thickBot="1" x14ac:dyDescent="0.3">
      <c r="A17" s="25" t="s">
        <v>67</v>
      </c>
      <c r="B17" s="791" t="s">
        <v>438</v>
      </c>
      <c r="C17" s="27">
        <v>343319782</v>
      </c>
      <c r="D17" s="27">
        <v>719130028</v>
      </c>
      <c r="E17" s="27">
        <v>8677140</v>
      </c>
      <c r="F17" s="51">
        <f t="shared" si="0"/>
        <v>1071126950</v>
      </c>
      <c r="H17" s="136"/>
    </row>
    <row r="18" spans="1:8" ht="18" customHeight="1" thickTop="1" thickBot="1" x14ac:dyDescent="0.3">
      <c r="A18" s="81" t="s">
        <v>68</v>
      </c>
      <c r="B18" s="141" t="s">
        <v>613</v>
      </c>
      <c r="C18" s="256">
        <f>SUM(C12:C17)</f>
        <v>955977055</v>
      </c>
      <c r="D18" s="256">
        <f>SUM(D12:D17)</f>
        <v>999625088</v>
      </c>
      <c r="E18" s="256">
        <f>SUM(E12:E17)</f>
        <v>213658260</v>
      </c>
      <c r="F18" s="257">
        <f>SUM(F12:F17)</f>
        <v>2169260403</v>
      </c>
      <c r="H18" s="136"/>
    </row>
    <row r="19" spans="1:8" ht="9" customHeight="1" thickTop="1" x14ac:dyDescent="0.25">
      <c r="A19" s="142"/>
      <c r="B19" s="130"/>
      <c r="C19" s="131"/>
      <c r="D19" s="131"/>
      <c r="E19" s="131"/>
      <c r="F19" s="132"/>
      <c r="H19" s="136"/>
    </row>
    <row r="20" spans="1:8" ht="15" customHeight="1" x14ac:dyDescent="0.25">
      <c r="A20" s="1013" t="s">
        <v>556</v>
      </c>
      <c r="B20" s="1013"/>
      <c r="C20" s="1013"/>
      <c r="D20" s="1013"/>
      <c r="E20" s="1013"/>
      <c r="F20" s="1013"/>
    </row>
    <row r="21" spans="1:8" ht="15" customHeight="1" thickBot="1" x14ac:dyDescent="0.3">
      <c r="B21" s="125"/>
      <c r="C21" s="125"/>
      <c r="D21" s="125"/>
      <c r="E21" s="125"/>
      <c r="F21" s="5" t="s">
        <v>559</v>
      </c>
    </row>
    <row r="22" spans="1:8" ht="36.6" thickTop="1" x14ac:dyDescent="0.25">
      <c r="A22" s="1015" t="s">
        <v>143</v>
      </c>
      <c r="B22" s="1004" t="s">
        <v>125</v>
      </c>
      <c r="C22" s="1007" t="s">
        <v>428</v>
      </c>
      <c r="D22" s="1007"/>
      <c r="E22" s="597" t="s">
        <v>429</v>
      </c>
      <c r="F22" s="1008" t="s">
        <v>495</v>
      </c>
    </row>
    <row r="23" spans="1:8" ht="15" customHeight="1" x14ac:dyDescent="0.25">
      <c r="A23" s="1016"/>
      <c r="B23" s="1005"/>
      <c r="C23" s="598" t="s">
        <v>430</v>
      </c>
      <c r="D23" s="598" t="s">
        <v>431</v>
      </c>
      <c r="E23" s="1011" t="s">
        <v>287</v>
      </c>
      <c r="F23" s="1009"/>
    </row>
    <row r="24" spans="1:8" ht="15" customHeight="1" x14ac:dyDescent="0.25">
      <c r="A24" s="1017"/>
      <c r="B24" s="1006"/>
      <c r="C24" s="137" t="s">
        <v>432</v>
      </c>
      <c r="D24" s="137" t="s">
        <v>433</v>
      </c>
      <c r="E24" s="1012"/>
      <c r="F24" s="1010"/>
    </row>
    <row r="25" spans="1:8" ht="15" customHeight="1" thickBot="1" x14ac:dyDescent="0.3">
      <c r="A25" s="144" t="s">
        <v>466</v>
      </c>
      <c r="B25" s="145" t="s">
        <v>467</v>
      </c>
      <c r="C25" s="135" t="s">
        <v>468</v>
      </c>
      <c r="D25" s="135" t="s">
        <v>469</v>
      </c>
      <c r="E25" s="135" t="s">
        <v>470</v>
      </c>
      <c r="F25" s="146" t="s">
        <v>471</v>
      </c>
    </row>
    <row r="26" spans="1:8" ht="15" customHeight="1" thickTop="1" x14ac:dyDescent="0.25">
      <c r="A26" s="60" t="s">
        <v>62</v>
      </c>
      <c r="B26" s="787" t="s">
        <v>436</v>
      </c>
      <c r="C26" s="45"/>
      <c r="D26" s="45">
        <v>63615071</v>
      </c>
      <c r="E26" s="45">
        <v>17532214</v>
      </c>
      <c r="F26" s="601">
        <f>SUM(D26:E26)</f>
        <v>81147285</v>
      </c>
    </row>
    <row r="27" spans="1:8" ht="15" customHeight="1" thickBot="1" x14ac:dyDescent="0.3">
      <c r="A27" s="25" t="s">
        <v>63</v>
      </c>
      <c r="B27" s="788" t="s">
        <v>438</v>
      </c>
      <c r="C27" s="27">
        <v>100019765</v>
      </c>
      <c r="D27" s="27">
        <v>109192545</v>
      </c>
      <c r="E27" s="27">
        <v>1070605</v>
      </c>
      <c r="F27" s="51">
        <f>SUM(C27:E27)</f>
        <v>210282915</v>
      </c>
    </row>
    <row r="28" spans="1:8" ht="18" customHeight="1" thickTop="1" thickBot="1" x14ac:dyDescent="0.3">
      <c r="A28" s="600" t="s">
        <v>64</v>
      </c>
      <c r="B28" s="599" t="s">
        <v>557</v>
      </c>
      <c r="C28" s="256">
        <f>SUM(C26:C27)</f>
        <v>100019765</v>
      </c>
      <c r="D28" s="256">
        <f>SUM(D26:D27)</f>
        <v>172807616</v>
      </c>
      <c r="E28" s="256">
        <f>SUM(E26:E27)</f>
        <v>18602819</v>
      </c>
      <c r="F28" s="257">
        <f>SUM(F26:F27)</f>
        <v>291430200</v>
      </c>
    </row>
    <row r="29" spans="1:8" ht="9" customHeight="1" thickTop="1" x14ac:dyDescent="0.25"/>
    <row r="30" spans="1:8" ht="15" customHeight="1" x14ac:dyDescent="0.25">
      <c r="A30" s="1013" t="s">
        <v>558</v>
      </c>
      <c r="B30" s="1013"/>
      <c r="C30" s="1013"/>
      <c r="D30" s="1013"/>
      <c r="E30" s="1013"/>
      <c r="F30" s="1013"/>
    </row>
    <row r="31" spans="1:8" ht="15" customHeight="1" thickBot="1" x14ac:dyDescent="0.3">
      <c r="B31" s="129"/>
      <c r="F31" s="5" t="s">
        <v>559</v>
      </c>
    </row>
    <row r="32" spans="1:8" ht="36.6" thickTop="1" x14ac:dyDescent="0.25">
      <c r="A32" s="1015" t="s">
        <v>143</v>
      </c>
      <c r="B32" s="1004" t="s">
        <v>125</v>
      </c>
      <c r="C32" s="1007" t="s">
        <v>428</v>
      </c>
      <c r="D32" s="1007"/>
      <c r="E32" s="597" t="s">
        <v>429</v>
      </c>
      <c r="F32" s="1008" t="s">
        <v>495</v>
      </c>
    </row>
    <row r="33" spans="1:7" x14ac:dyDescent="0.25">
      <c r="A33" s="1016"/>
      <c r="B33" s="1005"/>
      <c r="C33" s="598" t="s">
        <v>430</v>
      </c>
      <c r="D33" s="598" t="s">
        <v>431</v>
      </c>
      <c r="E33" s="1011" t="s">
        <v>287</v>
      </c>
      <c r="F33" s="1009"/>
    </row>
    <row r="34" spans="1:7" x14ac:dyDescent="0.25">
      <c r="A34" s="1017"/>
      <c r="B34" s="1006"/>
      <c r="C34" s="137" t="s">
        <v>432</v>
      </c>
      <c r="D34" s="137" t="s">
        <v>433</v>
      </c>
      <c r="E34" s="1012"/>
      <c r="F34" s="1010"/>
    </row>
    <row r="35" spans="1:7" ht="15" customHeight="1" thickBot="1" x14ac:dyDescent="0.3">
      <c r="A35" s="144" t="s">
        <v>466</v>
      </c>
      <c r="B35" s="145" t="s">
        <v>467</v>
      </c>
      <c r="C35" s="135" t="s">
        <v>468</v>
      </c>
      <c r="D35" s="135" t="s">
        <v>469</v>
      </c>
      <c r="E35" s="135" t="s">
        <v>470</v>
      </c>
      <c r="F35" s="146" t="s">
        <v>471</v>
      </c>
    </row>
    <row r="36" spans="1:7" ht="15" customHeight="1" thickTop="1" x14ac:dyDescent="0.25">
      <c r="A36" s="43" t="s">
        <v>62</v>
      </c>
      <c r="B36" s="138" t="s">
        <v>434</v>
      </c>
      <c r="C36" s="45">
        <f t="shared" ref="C36:E37" si="1">C12</f>
        <v>595688839</v>
      </c>
      <c r="D36" s="45">
        <f t="shared" si="1"/>
        <v>51164862</v>
      </c>
      <c r="E36" s="45">
        <f t="shared" si="1"/>
        <v>58306556</v>
      </c>
      <c r="F36" s="252">
        <f>SUM(C36:E36)</f>
        <v>705160257</v>
      </c>
    </row>
    <row r="37" spans="1:7" ht="15" customHeight="1" x14ac:dyDescent="0.25">
      <c r="A37" s="683" t="s">
        <v>63</v>
      </c>
      <c r="B37" s="139" t="s">
        <v>435</v>
      </c>
      <c r="C37" s="45">
        <f t="shared" si="1"/>
        <v>50000</v>
      </c>
      <c r="D37" s="45">
        <f t="shared" si="1"/>
        <v>27676000</v>
      </c>
      <c r="E37" s="45">
        <f t="shared" si="1"/>
        <v>43251250</v>
      </c>
      <c r="F37" s="601">
        <f t="shared" ref="F37:F41" si="2">SUM(C37:E37)</f>
        <v>70977250</v>
      </c>
    </row>
    <row r="38" spans="1:7" ht="15" customHeight="1" x14ac:dyDescent="0.25">
      <c r="A38" s="683" t="s">
        <v>64</v>
      </c>
      <c r="B38" s="139" t="s">
        <v>436</v>
      </c>
      <c r="C38" s="45">
        <f>C14</f>
        <v>0</v>
      </c>
      <c r="D38" s="45">
        <f>D14-D26</f>
        <v>138039127</v>
      </c>
      <c r="E38" s="45">
        <f>E14-E26</f>
        <v>82392470</v>
      </c>
      <c r="F38" s="601">
        <f t="shared" si="2"/>
        <v>220431597</v>
      </c>
    </row>
    <row r="39" spans="1:7" ht="15" customHeight="1" x14ac:dyDescent="0.25">
      <c r="A39" s="683" t="s">
        <v>65</v>
      </c>
      <c r="B39" s="139" t="s">
        <v>437</v>
      </c>
      <c r="C39" s="45">
        <f>C15</f>
        <v>16918434</v>
      </c>
      <c r="D39" s="45">
        <f t="shared" ref="D39:E39" si="3">D15</f>
        <v>0</v>
      </c>
      <c r="E39" s="45">
        <f t="shared" si="3"/>
        <v>1710500</v>
      </c>
      <c r="F39" s="601">
        <f t="shared" si="2"/>
        <v>18628934</v>
      </c>
    </row>
    <row r="40" spans="1:7" ht="15" customHeight="1" x14ac:dyDescent="0.25">
      <c r="A40" s="683" t="s">
        <v>66</v>
      </c>
      <c r="B40" s="693" t="s">
        <v>612</v>
      </c>
      <c r="C40" s="45">
        <f>C16</f>
        <v>0</v>
      </c>
      <c r="D40" s="45">
        <f t="shared" ref="D40:E40" si="4">D16</f>
        <v>0</v>
      </c>
      <c r="E40" s="45">
        <f t="shared" si="4"/>
        <v>1788130</v>
      </c>
      <c r="F40" s="601">
        <f t="shared" si="2"/>
        <v>1788130</v>
      </c>
    </row>
    <row r="41" spans="1:7" ht="15" customHeight="1" thickBot="1" x14ac:dyDescent="0.3">
      <c r="A41" s="25" t="s">
        <v>67</v>
      </c>
      <c r="B41" s="140" t="s">
        <v>438</v>
      </c>
      <c r="C41" s="27">
        <f>C17-C27</f>
        <v>243300017</v>
      </c>
      <c r="D41" s="27">
        <f t="shared" ref="D41:E41" si="5">D17-D27</f>
        <v>609937483</v>
      </c>
      <c r="E41" s="27">
        <f t="shared" si="5"/>
        <v>7606535</v>
      </c>
      <c r="F41" s="51">
        <f t="shared" si="2"/>
        <v>860844035</v>
      </c>
    </row>
    <row r="42" spans="1:7" ht="17.25" customHeight="1" thickTop="1" thickBot="1" x14ac:dyDescent="0.3">
      <c r="A42" s="81" t="s">
        <v>68</v>
      </c>
      <c r="B42" s="141" t="s">
        <v>613</v>
      </c>
      <c r="C42" s="256">
        <f>SUM(C36:C41)</f>
        <v>855957290</v>
      </c>
      <c r="D42" s="256">
        <f>SUM(D36:D41)</f>
        <v>826817472</v>
      </c>
      <c r="E42" s="256">
        <f>SUM(E36:E41)</f>
        <v>195055441</v>
      </c>
      <c r="F42" s="257">
        <f>SUM(F36:F41)</f>
        <v>1877830203</v>
      </c>
    </row>
    <row r="43" spans="1:7" ht="13.8" thickTop="1" x14ac:dyDescent="0.25"/>
    <row r="44" spans="1:7" x14ac:dyDescent="0.25">
      <c r="A44" s="1014" t="s">
        <v>26</v>
      </c>
      <c r="B44" s="1014"/>
      <c r="C44" s="1014"/>
      <c r="D44" s="1014"/>
      <c r="E44" s="1014"/>
      <c r="F44" s="1014"/>
      <c r="G44" s="602"/>
    </row>
    <row r="45" spans="1:7" x14ac:dyDescent="0.25">
      <c r="A45" s="1014" t="s">
        <v>288</v>
      </c>
      <c r="B45" s="1014"/>
      <c r="C45" s="1014"/>
      <c r="D45" s="1014"/>
      <c r="E45" s="1014"/>
      <c r="F45" s="1014"/>
      <c r="G45" s="602"/>
    </row>
  </sheetData>
  <mergeCells count="21">
    <mergeCell ref="A44:F44"/>
    <mergeCell ref="A45:F45"/>
    <mergeCell ref="A32:A34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2:B34"/>
    <mergeCell ref="C32:D32"/>
    <mergeCell ref="F32:F34"/>
    <mergeCell ref="E33:E34"/>
    <mergeCell ref="B22:B24"/>
    <mergeCell ref="C22:D22"/>
    <mergeCell ref="F22:F24"/>
    <mergeCell ref="E23:E24"/>
    <mergeCell ref="A30:F30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>
      <selection activeCell="E19" sqref="E19"/>
    </sheetView>
  </sheetViews>
  <sheetFormatPr defaultColWidth="9.109375" defaultRowHeight="15.6" x14ac:dyDescent="0.3"/>
  <cols>
    <col min="1" max="1" width="8.6640625" style="127" customWidth="1"/>
    <col min="2" max="4" width="20.88671875" style="127" customWidth="1"/>
    <col min="5" max="5" width="8.6640625" style="127" customWidth="1"/>
    <col min="6" max="16384" width="9.109375" style="126"/>
  </cols>
  <sheetData>
    <row r="1" spans="1:7" customFormat="1" ht="15" customHeight="1" x14ac:dyDescent="0.25">
      <c r="A1" s="12"/>
      <c r="B1" s="12"/>
      <c r="C1" s="12"/>
      <c r="D1" s="107"/>
      <c r="E1" s="108" t="s">
        <v>496</v>
      </c>
    </row>
    <row r="2" spans="1:7" customFormat="1" ht="15" customHeight="1" x14ac:dyDescent="0.25">
      <c r="A2" s="12"/>
      <c r="B2" s="12"/>
      <c r="C2" s="12"/>
      <c r="D2" s="107"/>
      <c r="E2" s="108" t="str">
        <f>'1.d sz. melléklet'!F2</f>
        <v>a  .../2019. (V....) önkormányzati rendelethez</v>
      </c>
    </row>
    <row r="3" spans="1:7" customFormat="1" ht="15" customHeight="1" x14ac:dyDescent="0.25">
      <c r="A3" s="12"/>
      <c r="B3" s="12"/>
      <c r="C3" s="12"/>
      <c r="D3" s="107"/>
      <c r="E3" s="108"/>
    </row>
    <row r="4" spans="1:7" customFormat="1" ht="15" customHeight="1" x14ac:dyDescent="0.25">
      <c r="A4" s="12"/>
      <c r="B4" s="12"/>
      <c r="C4" s="12"/>
      <c r="D4" s="12"/>
      <c r="E4" s="107"/>
      <c r="F4" s="107"/>
      <c r="G4" s="108"/>
    </row>
    <row r="5" spans="1:7" ht="15" customHeight="1" x14ac:dyDescent="0.3">
      <c r="A5" s="994" t="s">
        <v>835</v>
      </c>
      <c r="B5" s="994"/>
      <c r="C5" s="994"/>
      <c r="D5" s="994"/>
      <c r="E5" s="994"/>
    </row>
    <row r="6" spans="1:7" ht="15" customHeight="1" x14ac:dyDescent="0.3">
      <c r="B6" s="128"/>
      <c r="C6" s="128"/>
      <c r="D6" s="128"/>
    </row>
    <row r="7" spans="1:7" ht="15" customHeight="1" x14ac:dyDescent="0.3">
      <c r="B7" s="133"/>
      <c r="C7" s="133"/>
      <c r="D7" s="133"/>
    </row>
    <row r="8" spans="1:7" ht="15" customHeight="1" x14ac:dyDescent="0.3">
      <c r="B8" s="147"/>
      <c r="C8" s="148" t="s">
        <v>439</v>
      </c>
      <c r="D8" s="148" t="s">
        <v>440</v>
      </c>
    </row>
    <row r="9" spans="1:7" ht="15" customHeight="1" x14ac:dyDescent="0.3">
      <c r="B9" s="147" t="s">
        <v>441</v>
      </c>
      <c r="C9" s="149">
        <v>10000</v>
      </c>
      <c r="D9" s="150" t="s">
        <v>442</v>
      </c>
    </row>
    <row r="10" spans="1:7" ht="15" customHeight="1" x14ac:dyDescent="0.3">
      <c r="B10" s="151" t="s">
        <v>443</v>
      </c>
      <c r="C10" s="152">
        <v>40900000</v>
      </c>
      <c r="D10" s="153" t="s">
        <v>444</v>
      </c>
    </row>
    <row r="11" spans="1:7" ht="15" customHeight="1" x14ac:dyDescent="0.3">
      <c r="B11" s="147" t="s">
        <v>283</v>
      </c>
      <c r="C11" s="154">
        <f>SUM(C9:C10)</f>
        <v>40910000</v>
      </c>
      <c r="D11" s="155" t="s">
        <v>445</v>
      </c>
    </row>
    <row r="12" spans="1:7" ht="15" customHeight="1" x14ac:dyDescent="0.3">
      <c r="B12" s="147"/>
      <c r="C12" s="147"/>
      <c r="D12" s="156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9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497</v>
      </c>
    </row>
    <row r="2" spans="1:9" ht="15" customHeight="1" x14ac:dyDescent="0.25">
      <c r="I2" s="5" t="str">
        <f>'1.d sz. melléklet'!F2</f>
        <v>a  .../2019. (V....) önkormányzati rendelethez</v>
      </c>
    </row>
    <row r="3" spans="1:9" ht="15" customHeight="1" x14ac:dyDescent="0.25"/>
    <row r="4" spans="1:9" s="9" customFormat="1" ht="15" customHeight="1" x14ac:dyDescent="0.25">
      <c r="A4" s="995" t="s">
        <v>253</v>
      </c>
      <c r="B4" s="996"/>
      <c r="C4" s="996"/>
      <c r="D4" s="996"/>
      <c r="E4" s="996"/>
      <c r="F4" s="996"/>
      <c r="G4" s="996"/>
      <c r="H4" s="996"/>
      <c r="I4" s="996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72" t="s">
        <v>559</v>
      </c>
    </row>
    <row r="7" spans="1:9" s="9" customFormat="1" ht="96.6" thickTop="1" x14ac:dyDescent="0.25">
      <c r="A7" s="90" t="s">
        <v>143</v>
      </c>
      <c r="B7" s="91" t="s">
        <v>125</v>
      </c>
      <c r="C7" s="91" t="s">
        <v>254</v>
      </c>
      <c r="D7" s="91" t="s">
        <v>248</v>
      </c>
      <c r="E7" s="91" t="s">
        <v>252</v>
      </c>
      <c r="F7" s="91" t="s">
        <v>249</v>
      </c>
      <c r="G7" s="91" t="s">
        <v>498</v>
      </c>
      <c r="H7" s="91" t="s">
        <v>250</v>
      </c>
      <c r="I7" s="92" t="s">
        <v>499</v>
      </c>
    </row>
    <row r="8" spans="1:9" s="9" customFormat="1" ht="15" customHeight="1" thickBot="1" x14ac:dyDescent="0.3">
      <c r="A8" s="93" t="s">
        <v>466</v>
      </c>
      <c r="B8" s="94" t="s">
        <v>467</v>
      </c>
      <c r="C8" s="94" t="s">
        <v>468</v>
      </c>
      <c r="D8" s="94" t="s">
        <v>469</v>
      </c>
      <c r="E8" s="94" t="s">
        <v>470</v>
      </c>
      <c r="F8" s="94" t="s">
        <v>471</v>
      </c>
      <c r="G8" s="94" t="s">
        <v>472</v>
      </c>
      <c r="H8" s="94" t="s">
        <v>473</v>
      </c>
      <c r="I8" s="95" t="s">
        <v>474</v>
      </c>
    </row>
    <row r="9" spans="1:9" s="9" customFormat="1" ht="28.5" customHeight="1" thickTop="1" x14ac:dyDescent="0.25">
      <c r="A9" s="81" t="s">
        <v>62</v>
      </c>
      <c r="B9" s="82" t="s">
        <v>536</v>
      </c>
      <c r="C9" s="273"/>
      <c r="D9" s="83">
        <v>39048632</v>
      </c>
      <c r="E9" s="83">
        <v>0</v>
      </c>
      <c r="F9" s="83">
        <v>39048632</v>
      </c>
      <c r="G9" s="83">
        <v>0</v>
      </c>
      <c r="H9" s="83">
        <v>39048632</v>
      </c>
      <c r="I9" s="84">
        <v>0</v>
      </c>
    </row>
    <row r="10" spans="1:9" s="9" customFormat="1" ht="14.25" customHeight="1" x14ac:dyDescent="0.25">
      <c r="A10" s="1018" t="s">
        <v>63</v>
      </c>
      <c r="B10" s="1019" t="s">
        <v>255</v>
      </c>
      <c r="C10" s="737">
        <v>2.2000000000000002</v>
      </c>
      <c r="D10" s="23">
        <v>9721800</v>
      </c>
      <c r="E10" s="23">
        <v>0</v>
      </c>
      <c r="F10" s="23">
        <f t="shared" ref="F10:F13" si="0">SUM(D10:E10)</f>
        <v>9721800</v>
      </c>
      <c r="G10" s="23">
        <f t="shared" ref="G10:G12" si="1">F10-(D10+E10)</f>
        <v>0</v>
      </c>
      <c r="H10" s="23">
        <f>SUM(F10:G10)</f>
        <v>9721800</v>
      </c>
      <c r="I10" s="50">
        <f>G10-(F10-H10)</f>
        <v>0</v>
      </c>
    </row>
    <row r="11" spans="1:9" s="9" customFormat="1" ht="14.25" customHeight="1" x14ac:dyDescent="0.25">
      <c r="A11" s="1018"/>
      <c r="B11" s="1019"/>
      <c r="C11" s="738">
        <v>1</v>
      </c>
      <c r="D11" s="23">
        <v>2205000</v>
      </c>
      <c r="E11" s="23">
        <v>0</v>
      </c>
      <c r="F11" s="23">
        <f t="shared" si="0"/>
        <v>2205000</v>
      </c>
      <c r="G11" s="23">
        <f t="shared" si="1"/>
        <v>0</v>
      </c>
      <c r="H11" s="23">
        <f>SUM(F11:G11)</f>
        <v>2205000</v>
      </c>
      <c r="I11" s="50">
        <v>0</v>
      </c>
    </row>
    <row r="12" spans="1:9" s="9" customFormat="1" ht="15" customHeight="1" x14ac:dyDescent="0.25">
      <c r="A12" s="21" t="s">
        <v>64</v>
      </c>
      <c r="B12" s="22" t="s">
        <v>256</v>
      </c>
      <c r="C12" s="738">
        <v>19</v>
      </c>
      <c r="D12" s="23">
        <v>1552300</v>
      </c>
      <c r="E12" s="23">
        <v>0</v>
      </c>
      <c r="F12" s="23">
        <f t="shared" si="0"/>
        <v>1552300</v>
      </c>
      <c r="G12" s="23">
        <f t="shared" si="1"/>
        <v>0</v>
      </c>
      <c r="H12" s="23">
        <f>SUM(F12:G12)</f>
        <v>1552300</v>
      </c>
      <c r="I12" s="50">
        <f>G12-(F12-H12)</f>
        <v>0</v>
      </c>
    </row>
    <row r="13" spans="1:9" s="9" customFormat="1" ht="15" customHeight="1" x14ac:dyDescent="0.25">
      <c r="A13" s="555" t="s">
        <v>65</v>
      </c>
      <c r="B13" s="556" t="s">
        <v>534</v>
      </c>
      <c r="C13" s="738">
        <v>1</v>
      </c>
      <c r="D13" s="23">
        <v>401000</v>
      </c>
      <c r="E13" s="23"/>
      <c r="F13" s="23">
        <f t="shared" si="0"/>
        <v>401000</v>
      </c>
      <c r="G13" s="23"/>
      <c r="H13" s="23">
        <f t="shared" ref="H13" si="2">SUM(F13:G13)</f>
        <v>401000</v>
      </c>
      <c r="I13" s="50"/>
    </row>
    <row r="14" spans="1:9" s="258" customFormat="1" ht="22.8" x14ac:dyDescent="0.2">
      <c r="A14" s="32" t="s">
        <v>66</v>
      </c>
      <c r="B14" s="33" t="s">
        <v>535</v>
      </c>
      <c r="C14" s="739"/>
      <c r="D14" s="34">
        <f>SUM(D10:D13)</f>
        <v>13880100</v>
      </c>
      <c r="E14" s="34">
        <f t="shared" ref="E14:G14" si="3">SUM(E10:E13)</f>
        <v>0</v>
      </c>
      <c r="F14" s="34">
        <f t="shared" si="3"/>
        <v>13880100</v>
      </c>
      <c r="G14" s="34">
        <f t="shared" si="3"/>
        <v>0</v>
      </c>
      <c r="H14" s="34">
        <f>SUM(H10:H13)</f>
        <v>13880100</v>
      </c>
      <c r="I14" s="77">
        <f>SUM(I10:I13)</f>
        <v>0</v>
      </c>
    </row>
    <row r="15" spans="1:9" s="9" customFormat="1" ht="12" x14ac:dyDescent="0.25">
      <c r="A15" s="555" t="s">
        <v>67</v>
      </c>
      <c r="B15" s="22" t="s">
        <v>537</v>
      </c>
      <c r="C15" s="738"/>
      <c r="D15" s="23">
        <v>55360</v>
      </c>
      <c r="E15" s="23">
        <v>-55360</v>
      </c>
      <c r="F15" s="23">
        <v>0</v>
      </c>
      <c r="G15" s="23">
        <v>0</v>
      </c>
      <c r="H15" s="23">
        <v>0</v>
      </c>
      <c r="I15" s="50">
        <f>G15-(F15-H15)</f>
        <v>0</v>
      </c>
    </row>
    <row r="16" spans="1:9" s="9" customFormat="1" ht="15" customHeight="1" x14ac:dyDescent="0.25">
      <c r="A16" s="555" t="s">
        <v>68</v>
      </c>
      <c r="B16" s="22" t="s">
        <v>251</v>
      </c>
      <c r="C16" s="740">
        <v>0.56000000000000005</v>
      </c>
      <c r="D16" s="23">
        <v>1140000</v>
      </c>
      <c r="E16" s="23">
        <v>-76000</v>
      </c>
      <c r="F16" s="23">
        <v>1064000</v>
      </c>
      <c r="G16" s="23">
        <v>0</v>
      </c>
      <c r="H16" s="23">
        <v>1055010</v>
      </c>
      <c r="I16" s="50">
        <f>G16-(F16-H16)</f>
        <v>-8990</v>
      </c>
    </row>
    <row r="17" spans="1:9" s="9" customFormat="1" ht="34.799999999999997" thickBot="1" x14ac:dyDescent="0.3">
      <c r="A17" s="78" t="s">
        <v>69</v>
      </c>
      <c r="B17" s="79" t="s">
        <v>538</v>
      </c>
      <c r="C17" s="275"/>
      <c r="D17" s="122">
        <f t="shared" ref="D17:I17" si="4">SUM(D15:D16)</f>
        <v>1195360</v>
      </c>
      <c r="E17" s="122">
        <f t="shared" si="4"/>
        <v>-131360</v>
      </c>
      <c r="F17" s="122">
        <f t="shared" si="4"/>
        <v>1064000</v>
      </c>
      <c r="G17" s="122">
        <f t="shared" si="4"/>
        <v>0</v>
      </c>
      <c r="H17" s="122">
        <f t="shared" si="4"/>
        <v>1055010</v>
      </c>
      <c r="I17" s="80">
        <f t="shared" si="4"/>
        <v>-8990</v>
      </c>
    </row>
    <row r="18" spans="1:9" s="8" customFormat="1" ht="18" customHeight="1" thickTop="1" thickBot="1" x14ac:dyDescent="0.3">
      <c r="A18" s="570" t="s">
        <v>70</v>
      </c>
      <c r="B18" s="71" t="s">
        <v>539</v>
      </c>
      <c r="C18" s="274"/>
      <c r="D18" s="72">
        <f t="shared" ref="D18:I18" si="5">D9+D14+D17</f>
        <v>54124092</v>
      </c>
      <c r="E18" s="72">
        <f t="shared" si="5"/>
        <v>-131360</v>
      </c>
      <c r="F18" s="72">
        <f t="shared" si="5"/>
        <v>53992732</v>
      </c>
      <c r="G18" s="72">
        <f t="shared" si="5"/>
        <v>0</v>
      </c>
      <c r="H18" s="72">
        <f t="shared" si="5"/>
        <v>53983742</v>
      </c>
      <c r="I18" s="104">
        <f t="shared" si="5"/>
        <v>-8990</v>
      </c>
    </row>
    <row r="19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407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.../2019. (V....)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1" t="s">
        <v>756</v>
      </c>
      <c r="B4" s="971"/>
      <c r="C4" s="971"/>
      <c r="D4" s="971"/>
      <c r="E4" s="971"/>
    </row>
    <row r="5" spans="1:5" s="15" customFormat="1" ht="15" customHeight="1" thickBot="1" x14ac:dyDescent="0.3">
      <c r="A5" s="14"/>
      <c r="B5" s="10"/>
      <c r="C5" s="10"/>
      <c r="E5" s="5" t="s">
        <v>559</v>
      </c>
    </row>
    <row r="6" spans="1:5" s="15" customFormat="1" ht="48.6" thickTop="1" x14ac:dyDescent="0.25">
      <c r="A6" s="29" t="s">
        <v>143</v>
      </c>
      <c r="B6" s="30" t="s">
        <v>125</v>
      </c>
      <c r="C6" s="209" t="s">
        <v>141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466</v>
      </c>
      <c r="B7" s="47" t="s">
        <v>467</v>
      </c>
      <c r="C7" s="430" t="s">
        <v>468</v>
      </c>
      <c r="D7" s="47" t="s">
        <v>469</v>
      </c>
      <c r="E7" s="48" t="s">
        <v>482</v>
      </c>
    </row>
    <row r="8" spans="1:5" s="1" customFormat="1" ht="15" customHeight="1" thickTop="1" x14ac:dyDescent="0.25">
      <c r="A8" s="185" t="s">
        <v>62</v>
      </c>
      <c r="B8" s="431" t="s">
        <v>318</v>
      </c>
      <c r="C8" s="495">
        <f>'3. sz. melléklet'!C8+'26.sz. melléklet'!C8</f>
        <v>92302092</v>
      </c>
      <c r="D8" s="197">
        <f>'3. sz. melléklet'!D8+'26.sz. melléklet'!D8</f>
        <v>0</v>
      </c>
      <c r="E8" s="187">
        <f>'3. sz. melléklet'!E8+'26.sz. melléklet'!E8</f>
        <v>101387605</v>
      </c>
    </row>
    <row r="9" spans="1:5" s="1" customFormat="1" ht="24" x14ac:dyDescent="0.25">
      <c r="A9" s="188" t="s">
        <v>63</v>
      </c>
      <c r="B9" s="432" t="s">
        <v>319</v>
      </c>
      <c r="C9" s="496">
        <f>'3. sz. melléklet'!C9+'26.sz. melléklet'!C9</f>
        <v>56648416</v>
      </c>
      <c r="D9" s="198">
        <f>'3. sz. melléklet'!D9+'26.sz. melléklet'!D9</f>
        <v>0</v>
      </c>
      <c r="E9" s="190">
        <f>'3. sz. melléklet'!E9+'26.sz. melléklet'!E9</f>
        <v>57998028</v>
      </c>
    </row>
    <row r="10" spans="1:5" s="1" customFormat="1" ht="15" customHeight="1" x14ac:dyDescent="0.25">
      <c r="A10" s="188" t="s">
        <v>64</v>
      </c>
      <c r="B10" s="432" t="s">
        <v>320</v>
      </c>
      <c r="C10" s="496">
        <f>'3. sz. melléklet'!C10+'26.sz. melléklet'!C10</f>
        <v>7232472</v>
      </c>
      <c r="D10" s="198">
        <f>'3. sz. melléklet'!D10+'26.sz. melléklet'!D10</f>
        <v>0</v>
      </c>
      <c r="E10" s="190">
        <f>'3. sz. melléklet'!E10+'26.sz. melléklet'!E10</f>
        <v>7003152</v>
      </c>
    </row>
    <row r="11" spans="1:5" s="1" customFormat="1" ht="15" customHeight="1" x14ac:dyDescent="0.25">
      <c r="A11" s="191" t="s">
        <v>65</v>
      </c>
      <c r="B11" s="433" t="s">
        <v>321</v>
      </c>
      <c r="C11" s="233">
        <f>'3. sz. melléklet'!C11+'26.sz. melléklet'!C11</f>
        <v>156182980</v>
      </c>
      <c r="D11" s="199">
        <f>'3. sz. melléklet'!D11+'26.sz. melléklet'!D11</f>
        <v>0</v>
      </c>
      <c r="E11" s="193">
        <f>'3. sz. melléklet'!E11+'26.sz. melléklet'!E11</f>
        <v>166388785</v>
      </c>
    </row>
    <row r="12" spans="1:5" s="1" customFormat="1" ht="15" customHeight="1" x14ac:dyDescent="0.25">
      <c r="A12" s="188" t="s">
        <v>66</v>
      </c>
      <c r="B12" s="432" t="s">
        <v>330</v>
      </c>
      <c r="C12" s="496">
        <f>'3. sz. melléklet'!C12+'26.sz. melléklet'!C12</f>
        <v>0</v>
      </c>
      <c r="D12" s="198">
        <f>'3. sz. melléklet'!D12+'26.sz. melléklet'!D12</f>
        <v>0</v>
      </c>
      <c r="E12" s="190">
        <f>'3. sz. melléklet'!E12+'26.sz. melléklet'!E12</f>
        <v>0</v>
      </c>
    </row>
    <row r="13" spans="1:5" s="1" customFormat="1" ht="15" customHeight="1" x14ac:dyDescent="0.25">
      <c r="A13" s="188" t="s">
        <v>67</v>
      </c>
      <c r="B13" s="432" t="s">
        <v>331</v>
      </c>
      <c r="C13" s="496">
        <f>'3. sz. melléklet'!C13+'26.sz. melléklet'!C13</f>
        <v>0</v>
      </c>
      <c r="D13" s="198">
        <f>'3. sz. melléklet'!D13+'26.sz. melléklet'!D13</f>
        <v>0</v>
      </c>
      <c r="E13" s="190">
        <f>'3. sz. melléklet'!E13+'26.sz. melléklet'!E13</f>
        <v>0</v>
      </c>
    </row>
    <row r="14" spans="1:5" s="1" customFormat="1" ht="15" customHeight="1" x14ac:dyDescent="0.25">
      <c r="A14" s="191" t="s">
        <v>68</v>
      </c>
      <c r="B14" s="433" t="s">
        <v>322</v>
      </c>
      <c r="C14" s="233">
        <f>'3. sz. melléklet'!C14+'26.sz. melléklet'!C14</f>
        <v>0</v>
      </c>
      <c r="D14" s="199">
        <f>'3. sz. melléklet'!D14+'26.sz. melléklet'!D14</f>
        <v>0</v>
      </c>
      <c r="E14" s="193">
        <f>'3. sz. melléklet'!E14+'26.sz. melléklet'!E14</f>
        <v>0</v>
      </c>
    </row>
    <row r="15" spans="1:5" s="1" customFormat="1" x14ac:dyDescent="0.25">
      <c r="A15" s="188" t="s">
        <v>69</v>
      </c>
      <c r="B15" s="432" t="s">
        <v>323</v>
      </c>
      <c r="C15" s="496">
        <f>'3. sz. melléklet'!C15+'26.sz. melléklet'!C15-18692997</f>
        <v>73129648</v>
      </c>
      <c r="D15" s="198">
        <f>'3. sz. melléklet'!D15+'26.sz. melléklet'!D15</f>
        <v>0</v>
      </c>
      <c r="E15" s="190">
        <f>'3. sz. melléklet'!E15+'26.sz. melléklet'!E15-18718528</f>
        <v>72374921</v>
      </c>
    </row>
    <row r="16" spans="1:5" s="1" customFormat="1" ht="15" customHeight="1" x14ac:dyDescent="0.25">
      <c r="A16" s="188" t="s">
        <v>70</v>
      </c>
      <c r="B16" s="432" t="s">
        <v>324</v>
      </c>
      <c r="C16" s="496">
        <f>'3. sz. melléklet'!C16+'26.sz. melléklet'!C16</f>
        <v>6991699</v>
      </c>
      <c r="D16" s="198">
        <f>'3. sz. melléklet'!D16+'26.sz. melléklet'!D16</f>
        <v>0</v>
      </c>
      <c r="E16" s="190">
        <f>'3. sz. melléklet'!E16+'26.sz. melléklet'!E16</f>
        <v>30299506</v>
      </c>
    </row>
    <row r="17" spans="1:5" s="1" customFormat="1" ht="15" customHeight="1" x14ac:dyDescent="0.25">
      <c r="A17" s="188" t="s">
        <v>71</v>
      </c>
      <c r="B17" s="432" t="s">
        <v>560</v>
      </c>
      <c r="C17" s="496">
        <f>'3. sz. melléklet'!C17+'26.sz. melléklet'!C17</f>
        <v>109126904</v>
      </c>
      <c r="D17" s="198">
        <f>'3. sz. melléklet'!D17+'26.sz. melléklet'!D17</f>
        <v>0</v>
      </c>
      <c r="E17" s="190">
        <f>'3. sz. melléklet'!E17+'26.sz. melléklet'!E17</f>
        <v>34205654</v>
      </c>
    </row>
    <row r="18" spans="1:5" s="1" customFormat="1" ht="15" customHeight="1" x14ac:dyDescent="0.25">
      <c r="A18" s="188">
        <v>11</v>
      </c>
      <c r="B18" s="432" t="s">
        <v>561</v>
      </c>
      <c r="C18" s="496">
        <f>'3. sz. melléklet'!C18+'26.sz. melléklet'!C18</f>
        <v>41020296</v>
      </c>
      <c r="D18" s="198">
        <f>'3. sz. melléklet'!D18+'26.sz. melléklet'!D18</f>
        <v>0</v>
      </c>
      <c r="E18" s="190">
        <f>'3. sz. melléklet'!E18+'26.sz. melléklet'!E18</f>
        <v>37757</v>
      </c>
    </row>
    <row r="19" spans="1:5" s="1" customFormat="1" ht="15" customHeight="1" x14ac:dyDescent="0.25">
      <c r="A19" s="191">
        <v>12</v>
      </c>
      <c r="B19" s="433" t="s">
        <v>566</v>
      </c>
      <c r="C19" s="233">
        <f>SUM(C15:C18)</f>
        <v>230268547</v>
      </c>
      <c r="D19" s="199">
        <f>'3. sz. melléklet'!D19+'26.sz. melléklet'!D19</f>
        <v>0</v>
      </c>
      <c r="E19" s="193">
        <f>SUM(E15:E18)</f>
        <v>136917838</v>
      </c>
    </row>
    <row r="20" spans="1:5" s="1" customFormat="1" ht="15" customHeight="1" x14ac:dyDescent="0.25">
      <c r="A20" s="188">
        <v>13</v>
      </c>
      <c r="B20" s="432" t="s">
        <v>562</v>
      </c>
      <c r="C20" s="496">
        <f>'3. sz. melléklet'!C20+'26.sz. melléklet'!C20</f>
        <v>10357987</v>
      </c>
      <c r="D20" s="198">
        <f>'3. sz. melléklet'!D20+'26.sz. melléklet'!D20</f>
        <v>0</v>
      </c>
      <c r="E20" s="190">
        <f>'3. sz. melléklet'!E20+'26.sz. melléklet'!E20</f>
        <v>9983249</v>
      </c>
    </row>
    <row r="21" spans="1:5" s="1" customFormat="1" ht="15" customHeight="1" x14ac:dyDescent="0.25">
      <c r="A21" s="188">
        <v>14</v>
      </c>
      <c r="B21" s="432" t="s">
        <v>563</v>
      </c>
      <c r="C21" s="496">
        <f>'3. sz. melléklet'!C21+'26.sz. melléklet'!C21</f>
        <v>58867451</v>
      </c>
      <c r="D21" s="198">
        <f>'3. sz. melléklet'!D21+'26.sz. melléklet'!D21</f>
        <v>0</v>
      </c>
      <c r="E21" s="190">
        <f>'3. sz. melléklet'!E21+'26.sz. melléklet'!E21</f>
        <v>62487358</v>
      </c>
    </row>
    <row r="22" spans="1:5" s="1" customFormat="1" ht="15" customHeight="1" x14ac:dyDescent="0.25">
      <c r="A22" s="188">
        <v>15</v>
      </c>
      <c r="B22" s="432" t="s">
        <v>564</v>
      </c>
      <c r="C22" s="496">
        <f>'3. sz. melléklet'!C22+'26.sz. melléklet'!C22</f>
        <v>351000</v>
      </c>
      <c r="D22" s="198">
        <f>'3. sz. melléklet'!D22+'26.sz. melléklet'!D22</f>
        <v>0</v>
      </c>
      <c r="E22" s="190">
        <f>'3. sz. melléklet'!E22+'26.sz. melléklet'!E22</f>
        <v>263250</v>
      </c>
    </row>
    <row r="23" spans="1:5" s="1" customFormat="1" ht="15" customHeight="1" x14ac:dyDescent="0.25">
      <c r="A23" s="188">
        <v>16</v>
      </c>
      <c r="B23" s="432" t="s">
        <v>565</v>
      </c>
      <c r="C23" s="496">
        <f>'3. sz. melléklet'!C23+'26.sz. melléklet'!C23</f>
        <v>0</v>
      </c>
      <c r="D23" s="198">
        <f>'3. sz. melléklet'!D23+'26.sz. melléklet'!D23</f>
        <v>0</v>
      </c>
      <c r="E23" s="190">
        <f>'3. sz. melléklet'!E23+'26.sz. melléklet'!E23</f>
        <v>0</v>
      </c>
    </row>
    <row r="24" spans="1:5" ht="15" customHeight="1" x14ac:dyDescent="0.25">
      <c r="A24" s="191">
        <v>17</v>
      </c>
      <c r="B24" s="433" t="s">
        <v>567</v>
      </c>
      <c r="C24" s="233">
        <f>'3. sz. melléklet'!C24+'26.sz. melléklet'!C24</f>
        <v>69576438</v>
      </c>
      <c r="D24" s="199">
        <f>'3. sz. melléklet'!D24+'26.sz. melléklet'!D24</f>
        <v>0</v>
      </c>
      <c r="E24" s="193">
        <f>'3. sz. melléklet'!E24+'26.sz. melléklet'!E24</f>
        <v>72733857</v>
      </c>
    </row>
    <row r="25" spans="1:5" ht="15" customHeight="1" x14ac:dyDescent="0.25">
      <c r="A25" s="188">
        <v>18</v>
      </c>
      <c r="B25" s="432" t="s">
        <v>568</v>
      </c>
      <c r="C25" s="496">
        <f>'3. sz. melléklet'!C25+'26.sz. melléklet'!C25</f>
        <v>34574298</v>
      </c>
      <c r="D25" s="198">
        <f>'3. sz. melléklet'!D25+'26.sz. melléklet'!D25</f>
        <v>0</v>
      </c>
      <c r="E25" s="190">
        <f>'3. sz. melléklet'!E25+'26.sz. melléklet'!E25</f>
        <v>48865272</v>
      </c>
    </row>
    <row r="26" spans="1:5" ht="15" customHeight="1" x14ac:dyDescent="0.25">
      <c r="A26" s="188">
        <v>19</v>
      </c>
      <c r="B26" s="432" t="s">
        <v>569</v>
      </c>
      <c r="C26" s="496">
        <f>'3. sz. melléklet'!C26+'26.sz. melléklet'!C26</f>
        <v>16833527</v>
      </c>
      <c r="D26" s="198">
        <f>'3. sz. melléklet'!D26+'26.sz. melléklet'!D26</f>
        <v>0</v>
      </c>
      <c r="E26" s="190">
        <f>'3. sz. melléklet'!E26+'26.sz. melléklet'!E26</f>
        <v>15939688</v>
      </c>
    </row>
    <row r="27" spans="1:5" ht="15" customHeight="1" x14ac:dyDescent="0.25">
      <c r="A27" s="188">
        <v>20</v>
      </c>
      <c r="B27" s="432" t="s">
        <v>570</v>
      </c>
      <c r="C27" s="496">
        <f>'3. sz. melléklet'!C27+'26.sz. melléklet'!C27</f>
        <v>11876063</v>
      </c>
      <c r="D27" s="198">
        <f>'3. sz. melléklet'!D27+'26.sz. melléklet'!D27</f>
        <v>0</v>
      </c>
      <c r="E27" s="190">
        <f>'3. sz. melléklet'!E27+'26.sz. melléklet'!E27</f>
        <v>13214513</v>
      </c>
    </row>
    <row r="28" spans="1:5" ht="15" customHeight="1" x14ac:dyDescent="0.25">
      <c r="A28" s="191">
        <v>21</v>
      </c>
      <c r="B28" s="433" t="s">
        <v>571</v>
      </c>
      <c r="C28" s="233">
        <f>'3. sz. melléklet'!C28+'26.sz. melléklet'!C28</f>
        <v>63283888</v>
      </c>
      <c r="D28" s="199">
        <f>'3. sz. melléklet'!D28+'26.sz. melléklet'!D28</f>
        <v>0</v>
      </c>
      <c r="E28" s="193">
        <f>'3. sz. melléklet'!E28+'26.sz. melléklet'!E28</f>
        <v>78019473</v>
      </c>
    </row>
    <row r="29" spans="1:5" ht="15" customHeight="1" x14ac:dyDescent="0.25">
      <c r="A29" s="191">
        <v>22</v>
      </c>
      <c r="B29" s="433" t="s">
        <v>325</v>
      </c>
      <c r="C29" s="233">
        <f>'3. sz. melléklet'!C29+'26.sz. melléklet'!C29</f>
        <v>44948315</v>
      </c>
      <c r="D29" s="199">
        <f>'3. sz. melléklet'!D29+'26.sz. melléklet'!D29</f>
        <v>0</v>
      </c>
      <c r="E29" s="193">
        <f>'3. sz. melléklet'!E29+'26.sz. melléklet'!E29</f>
        <v>45908122</v>
      </c>
    </row>
    <row r="30" spans="1:5" ht="15" customHeight="1" x14ac:dyDescent="0.25">
      <c r="A30" s="191">
        <v>23</v>
      </c>
      <c r="B30" s="433" t="s">
        <v>326</v>
      </c>
      <c r="C30" s="233">
        <f>'3. sz. melléklet'!C30+'26.sz. melléklet'!C30-18692997</f>
        <v>75419690</v>
      </c>
      <c r="D30" s="199">
        <f>'3. sz. melléklet'!D30+'26.sz. melléklet'!D30</f>
        <v>0</v>
      </c>
      <c r="E30" s="193">
        <f>'3. sz. melléklet'!E30+'26.sz. melléklet'!E30-18718528</f>
        <v>86692497</v>
      </c>
    </row>
    <row r="31" spans="1:5" ht="18" customHeight="1" x14ac:dyDescent="0.25">
      <c r="A31" s="191">
        <v>24</v>
      </c>
      <c r="B31" s="433" t="s">
        <v>23</v>
      </c>
      <c r="C31" s="233">
        <f>'3. sz. melléklet'!C31+'26.sz. melléklet'!C31</f>
        <v>133223196</v>
      </c>
      <c r="D31" s="500">
        <f>'3. sz. melléklet'!D31+'26.sz. melléklet'!D31</f>
        <v>0</v>
      </c>
      <c r="E31" s="232">
        <f>'3. sz. melléklet'!E31+'26.sz. melléklet'!E31</f>
        <v>19952674</v>
      </c>
    </row>
    <row r="32" spans="1:5" ht="15" customHeight="1" x14ac:dyDescent="0.25">
      <c r="A32" s="188">
        <v>25</v>
      </c>
      <c r="B32" s="487" t="s">
        <v>572</v>
      </c>
      <c r="C32" s="496">
        <f>'3. sz. melléklet'!C32+'26.sz. melléklet'!C32</f>
        <v>299000</v>
      </c>
      <c r="D32" s="198">
        <f>'3. sz. melléklet'!D32+'26.sz. melléklet'!D32</f>
        <v>0</v>
      </c>
      <c r="E32" s="190">
        <f>'3. sz. melléklet'!E32+'26.sz. melléklet'!E32</f>
        <v>299000</v>
      </c>
    </row>
    <row r="33" spans="1:5" ht="24" x14ac:dyDescent="0.25">
      <c r="A33" s="676">
        <v>26</v>
      </c>
      <c r="B33" s="605" t="s">
        <v>573</v>
      </c>
      <c r="C33" s="496">
        <f>'3. sz. melléklet'!C33+'26.sz. melléklet'!C33</f>
        <v>0</v>
      </c>
      <c r="D33" s="198">
        <f>'3. sz. melléklet'!D33+'26.sz. melléklet'!D33</f>
        <v>0</v>
      </c>
      <c r="E33" s="190">
        <f>'3. sz. melléklet'!E33+'26.sz. melléklet'!E33</f>
        <v>0</v>
      </c>
    </row>
    <row r="34" spans="1:5" ht="24" x14ac:dyDescent="0.25">
      <c r="A34" s="676">
        <v>27</v>
      </c>
      <c r="B34" s="605" t="s">
        <v>574</v>
      </c>
      <c r="C34" s="496">
        <f>'3. sz. melléklet'!C34+'26.sz. melléklet'!C34</f>
        <v>0</v>
      </c>
      <c r="D34" s="198">
        <f>'3. sz. melléklet'!D34+'26.sz. melléklet'!D34</f>
        <v>0</v>
      </c>
      <c r="E34" s="190">
        <f>'3. sz. melléklet'!E34+'26.sz. melléklet'!E34</f>
        <v>0</v>
      </c>
    </row>
    <row r="35" spans="1:5" ht="24" x14ac:dyDescent="0.25">
      <c r="A35" s="188">
        <v>28</v>
      </c>
      <c r="B35" s="677" t="s">
        <v>575</v>
      </c>
      <c r="C35" s="496">
        <f>'3. sz. melléklet'!C35+'26.sz. melléklet'!C35</f>
        <v>706076</v>
      </c>
      <c r="D35" s="198">
        <f>'3. sz. melléklet'!D35+'26.sz. melléklet'!D35</f>
        <v>0</v>
      </c>
      <c r="E35" s="190">
        <f>'3. sz. melléklet'!E35+'26.sz. melléklet'!E35</f>
        <v>417453</v>
      </c>
    </row>
    <row r="36" spans="1:5" ht="15" customHeight="1" x14ac:dyDescent="0.25">
      <c r="A36" s="188">
        <v>29</v>
      </c>
      <c r="B36" s="487" t="s">
        <v>576</v>
      </c>
      <c r="C36" s="568">
        <f>'3. sz. melléklet'!C36+'26.sz. melléklet'!C36</f>
        <v>0</v>
      </c>
      <c r="D36" s="488">
        <f>'3. sz. melléklet'!D36+'26.sz. melléklet'!D36</f>
        <v>0</v>
      </c>
      <c r="E36" s="489">
        <f>'3. sz. melléklet'!E36+'26.sz. melléklet'!E36</f>
        <v>0</v>
      </c>
    </row>
    <row r="37" spans="1:5" ht="24" x14ac:dyDescent="0.25">
      <c r="A37" s="676">
        <v>30</v>
      </c>
      <c r="B37" s="605" t="s">
        <v>577</v>
      </c>
      <c r="C37" s="568">
        <f>'3. sz. melléklet'!C37+'26.sz. melléklet'!C37</f>
        <v>0</v>
      </c>
      <c r="D37" s="488">
        <f>'3. sz. melléklet'!D37+'26.sz. melléklet'!D37</f>
        <v>0</v>
      </c>
      <c r="E37" s="489">
        <f>'3. sz. melléklet'!E37+'26.sz. melléklet'!E37</f>
        <v>0</v>
      </c>
    </row>
    <row r="38" spans="1:5" ht="24" x14ac:dyDescent="0.25">
      <c r="A38" s="676">
        <v>31</v>
      </c>
      <c r="B38" s="605" t="s">
        <v>578</v>
      </c>
      <c r="C38" s="568">
        <f>'3. sz. melléklet'!C38+'26.sz. melléklet'!C38</f>
        <v>0</v>
      </c>
      <c r="D38" s="488">
        <f>'3. sz. melléklet'!D38+'26.sz. melléklet'!D38</f>
        <v>0</v>
      </c>
      <c r="E38" s="489">
        <f>'3. sz. melléklet'!E38+'26.sz. melléklet'!E38</f>
        <v>0</v>
      </c>
    </row>
    <row r="39" spans="1:5" ht="23.4" thickBot="1" x14ac:dyDescent="0.3">
      <c r="A39" s="680">
        <v>32</v>
      </c>
      <c r="B39" s="681" t="s">
        <v>579</v>
      </c>
      <c r="C39" s="497">
        <f>'3. sz. melléklet'!C39+'26.sz. melléklet'!C39</f>
        <v>1005076</v>
      </c>
      <c r="D39" s="497">
        <f>'3. sz. melléklet'!D39+'26.sz. melléklet'!D39</f>
        <v>0</v>
      </c>
      <c r="E39" s="220">
        <f>'3. sz. melléklet'!E39+'26.sz. melléklet'!E39</f>
        <v>716453</v>
      </c>
    </row>
    <row r="40" spans="1:5" ht="15" customHeight="1" thickTop="1" x14ac:dyDescent="0.25">
      <c r="A40" s="485"/>
      <c r="B40" s="486"/>
      <c r="C40" s="158"/>
      <c r="D40" s="158"/>
      <c r="E40" s="158"/>
    </row>
    <row r="41" spans="1:5" ht="15" customHeight="1" x14ac:dyDescent="0.25">
      <c r="A41" s="184"/>
      <c r="B41" s="180"/>
      <c r="C41" s="181"/>
      <c r="D41" s="181"/>
      <c r="E41" s="230" t="s">
        <v>406</v>
      </c>
    </row>
    <row r="42" spans="1:5" ht="15" customHeight="1" x14ac:dyDescent="0.25">
      <c r="A42" s="184"/>
      <c r="B42" s="180"/>
      <c r="C42" s="181"/>
      <c r="D42" s="181"/>
      <c r="E42" s="230" t="str">
        <f>E2</f>
        <v>a  .../2019. (V....) önkormányzati rendelethez</v>
      </c>
    </row>
    <row r="43" spans="1:5" ht="15" customHeight="1" x14ac:dyDescent="0.25">
      <c r="A43" s="184"/>
      <c r="C43" s="181"/>
      <c r="D43" s="181"/>
      <c r="E43" s="181"/>
    </row>
    <row r="44" spans="1:5" ht="15" customHeight="1" thickBot="1" x14ac:dyDescent="0.3">
      <c r="A44" s="184"/>
      <c r="B44" s="180"/>
      <c r="C44" s="10"/>
      <c r="D44" s="15"/>
      <c r="E44" s="5" t="s">
        <v>559</v>
      </c>
    </row>
    <row r="45" spans="1:5" ht="48.75" customHeight="1" thickTop="1" x14ac:dyDescent="0.25">
      <c r="A45" s="29" t="s">
        <v>143</v>
      </c>
      <c r="B45" s="30" t="s">
        <v>125</v>
      </c>
      <c r="C45" s="209" t="s">
        <v>141</v>
      </c>
      <c r="D45" s="30" t="s">
        <v>20</v>
      </c>
      <c r="E45" s="31" t="s">
        <v>22</v>
      </c>
    </row>
    <row r="46" spans="1:5" ht="15" customHeight="1" thickBot="1" x14ac:dyDescent="0.3">
      <c r="A46" s="46" t="s">
        <v>466</v>
      </c>
      <c r="B46" s="47" t="s">
        <v>481</v>
      </c>
      <c r="C46" s="430" t="s">
        <v>468</v>
      </c>
      <c r="D46" s="47" t="s">
        <v>469</v>
      </c>
      <c r="E46" s="48" t="s">
        <v>482</v>
      </c>
    </row>
    <row r="47" spans="1:5" ht="15" customHeight="1" thickTop="1" x14ac:dyDescent="0.25">
      <c r="A47" s="679">
        <v>33</v>
      </c>
      <c r="B47" s="605" t="s">
        <v>584</v>
      </c>
      <c r="C47" s="568">
        <f>'3. sz. melléklet'!C46+'26.sz. melléklet'!C47</f>
        <v>0</v>
      </c>
      <c r="D47" s="488">
        <f>'3. sz. melléklet'!D46+'26.sz. melléklet'!D47</f>
        <v>0</v>
      </c>
      <c r="E47" s="489">
        <f>'3. sz. melléklet'!E46+'26.sz. melléklet'!E47</f>
        <v>0</v>
      </c>
    </row>
    <row r="48" spans="1:5" ht="24" x14ac:dyDescent="0.25">
      <c r="A48" s="676">
        <v>34</v>
      </c>
      <c r="B48" s="605" t="s">
        <v>580</v>
      </c>
      <c r="C48" s="496">
        <f>'3. sz. melléklet'!C47+'26.sz. melléklet'!C48</f>
        <v>0</v>
      </c>
      <c r="D48" s="198">
        <f>'3. sz. melléklet'!D47+'26.sz. melléklet'!D48</f>
        <v>0</v>
      </c>
      <c r="E48" s="190">
        <f>'3. sz. melléklet'!E47+'26.sz. melléklet'!E48</f>
        <v>0</v>
      </c>
    </row>
    <row r="49" spans="1:6" ht="15" customHeight="1" x14ac:dyDescent="0.25">
      <c r="A49" s="676">
        <v>35</v>
      </c>
      <c r="B49" s="605" t="s">
        <v>581</v>
      </c>
      <c r="C49" s="496">
        <f>'3. sz. melléklet'!C48+'26.sz. melléklet'!C49</f>
        <v>39838</v>
      </c>
      <c r="D49" s="198">
        <f>'3. sz. melléklet'!D48+'26.sz. melléklet'!D49</f>
        <v>0</v>
      </c>
      <c r="E49" s="190">
        <f>'3. sz. melléklet'!E48+'26.sz. melléklet'!E49</f>
        <v>5812</v>
      </c>
    </row>
    <row r="50" spans="1:6" ht="15" customHeight="1" x14ac:dyDescent="0.25">
      <c r="A50" s="676">
        <v>36</v>
      </c>
      <c r="B50" s="605" t="s">
        <v>583</v>
      </c>
      <c r="C50" s="496">
        <f>'3. sz. melléklet'!C49+'26.sz. melléklet'!C50</f>
        <v>0</v>
      </c>
      <c r="D50" s="198">
        <f>'3. sz. melléklet'!D49+'26.sz. melléklet'!D50</f>
        <v>0</v>
      </c>
      <c r="E50" s="190">
        <f>'3. sz. melléklet'!E49+'26.sz. melléklet'!E50</f>
        <v>0</v>
      </c>
    </row>
    <row r="51" spans="1:6" ht="15" customHeight="1" x14ac:dyDescent="0.25">
      <c r="A51" s="676">
        <v>37</v>
      </c>
      <c r="B51" s="605" t="s">
        <v>582</v>
      </c>
      <c r="C51" s="496">
        <f>'3. sz. melléklet'!C50+'26.sz. melléklet'!C51</f>
        <v>0</v>
      </c>
      <c r="D51" s="198">
        <f>'3. sz. melléklet'!D50+'26.sz. melléklet'!D51</f>
        <v>0</v>
      </c>
      <c r="E51" s="190">
        <f>'3. sz. melléklet'!E50+'26.sz. melléklet'!E51</f>
        <v>3940</v>
      </c>
    </row>
    <row r="52" spans="1:6" ht="15" customHeight="1" x14ac:dyDescent="0.25">
      <c r="A52" s="191">
        <v>38</v>
      </c>
      <c r="B52" s="678" t="s">
        <v>585</v>
      </c>
      <c r="C52" s="233">
        <f>'3. sz. melléklet'!C51+'26.sz. melléklet'!C52</f>
        <v>39838</v>
      </c>
      <c r="D52" s="233">
        <f>'3. sz. melléklet'!D51+'26.sz. melléklet'!D52</f>
        <v>0</v>
      </c>
      <c r="E52" s="193">
        <f>'3. sz. melléklet'!E51+'26.sz. melléklet'!E52</f>
        <v>9752</v>
      </c>
    </row>
    <row r="53" spans="1:6" ht="18" customHeight="1" thickBot="1" x14ac:dyDescent="0.3">
      <c r="A53" s="194">
        <v>39</v>
      </c>
      <c r="B53" s="434" t="s">
        <v>327</v>
      </c>
      <c r="C53" s="499">
        <f>'3. sz. melléklet'!C52+'26.sz. melléklet'!C53</f>
        <v>965238</v>
      </c>
      <c r="D53" s="200">
        <f>'3. sz. melléklet'!D52+'26.sz. melléklet'!D53</f>
        <v>0</v>
      </c>
      <c r="E53" s="196">
        <f>'3. sz. melléklet'!E52+'26.sz. melléklet'!E53</f>
        <v>706701</v>
      </c>
    </row>
    <row r="54" spans="1:6" ht="18" customHeight="1" thickTop="1" thickBot="1" x14ac:dyDescent="0.3">
      <c r="A54" s="194">
        <v>40</v>
      </c>
      <c r="B54" s="434" t="s">
        <v>586</v>
      </c>
      <c r="C54" s="499">
        <f>'3. sz. melléklet'!C53+'26.sz. melléklet'!C54</f>
        <v>134188434</v>
      </c>
      <c r="D54" s="200">
        <f>'3. sz. melléklet'!D53+'26.sz. melléklet'!D54</f>
        <v>0</v>
      </c>
      <c r="E54" s="196">
        <f>'3. sz. melléklet'!E53+'26.sz. melléklet'!E54</f>
        <v>20659375</v>
      </c>
    </row>
    <row r="55" spans="1:6" ht="18" customHeight="1" thickTop="1" x14ac:dyDescent="0.25">
      <c r="B55" s="159"/>
      <c r="C55" s="163"/>
      <c r="D55" s="163"/>
      <c r="E55" s="163"/>
    </row>
    <row r="56" spans="1:6" x14ac:dyDescent="0.25">
      <c r="B56" s="159"/>
      <c r="C56" s="163"/>
      <c r="D56" s="163"/>
      <c r="E56" s="163"/>
      <c r="F56" s="231"/>
    </row>
    <row r="57" spans="1:6" x14ac:dyDescent="0.25">
      <c r="B57" s="159"/>
      <c r="C57" s="163"/>
      <c r="D57" s="163"/>
      <c r="E57" s="163"/>
      <c r="F57" s="231"/>
    </row>
    <row r="58" spans="1:6" x14ac:dyDescent="0.25">
      <c r="B58" s="159"/>
      <c r="C58" s="158"/>
      <c r="D58" s="158"/>
      <c r="E58" s="158"/>
      <c r="F58" s="231"/>
    </row>
    <row r="59" spans="1:6" x14ac:dyDescent="0.25">
      <c r="B59" s="159"/>
      <c r="C59" s="158"/>
      <c r="D59" s="158"/>
      <c r="E59" s="158"/>
      <c r="F59" s="231"/>
    </row>
    <row r="60" spans="1:6" x14ac:dyDescent="0.25">
      <c r="B60" s="159"/>
      <c r="C60" s="163"/>
      <c r="D60" s="163"/>
      <c r="E60" s="163"/>
      <c r="F60" s="231"/>
    </row>
    <row r="61" spans="1:6" x14ac:dyDescent="0.25">
      <c r="B61" s="159"/>
      <c r="C61" s="163"/>
      <c r="D61" s="163"/>
      <c r="E61" s="163"/>
      <c r="F61" s="231"/>
    </row>
    <row r="62" spans="1:6" x14ac:dyDescent="0.25">
      <c r="B62" s="159"/>
      <c r="C62" s="163"/>
      <c r="D62" s="163"/>
      <c r="E62" s="163"/>
      <c r="F62" s="231"/>
    </row>
    <row r="63" spans="1:6" x14ac:dyDescent="0.25">
      <c r="B63" s="159"/>
      <c r="C63" s="163"/>
      <c r="D63" s="163"/>
      <c r="E63" s="163"/>
      <c r="F63" s="231"/>
    </row>
    <row r="64" spans="1:6" x14ac:dyDescent="0.25">
      <c r="F64" s="231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0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501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.../2019. (V....) önkormányzati rendelethez</v>
      </c>
    </row>
    <row r="3" spans="1:6" ht="1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995" t="s">
        <v>541</v>
      </c>
      <c r="B4" s="996"/>
      <c r="C4" s="996"/>
      <c r="D4" s="996"/>
      <c r="E4" s="996"/>
      <c r="F4" s="996"/>
    </row>
    <row r="5" spans="1:6" ht="15" customHeight="1" thickBot="1" x14ac:dyDescent="0.3">
      <c r="A5" s="14"/>
      <c r="B5" s="14"/>
      <c r="C5" s="10"/>
      <c r="D5" s="10"/>
      <c r="E5" s="10"/>
      <c r="F5" s="5" t="s">
        <v>559</v>
      </c>
    </row>
    <row r="6" spans="1:6" s="2" customFormat="1" ht="60.6" thickTop="1" x14ac:dyDescent="0.25">
      <c r="A6" s="29" t="s">
        <v>143</v>
      </c>
      <c r="B6" s="30" t="s">
        <v>125</v>
      </c>
      <c r="C6" s="30" t="s">
        <v>51</v>
      </c>
      <c r="D6" s="30" t="s">
        <v>858</v>
      </c>
      <c r="E6" s="30" t="s">
        <v>859</v>
      </c>
      <c r="F6" s="31" t="s">
        <v>500</v>
      </c>
    </row>
    <row r="7" spans="1:6" s="2" customFormat="1" ht="15" customHeight="1" thickBot="1" x14ac:dyDescent="0.3">
      <c r="A7" s="46" t="s">
        <v>466</v>
      </c>
      <c r="B7" s="47" t="s">
        <v>467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ht="15" customHeight="1" thickTop="1" x14ac:dyDescent="0.25">
      <c r="A8" s="794" t="s">
        <v>62</v>
      </c>
      <c r="B8" s="61" t="s">
        <v>850</v>
      </c>
      <c r="C8" s="62">
        <v>44652</v>
      </c>
      <c r="D8" s="62">
        <v>44652</v>
      </c>
      <c r="E8" s="62">
        <v>0</v>
      </c>
      <c r="F8" s="252">
        <v>0</v>
      </c>
    </row>
    <row r="9" spans="1:6" ht="15" customHeight="1" x14ac:dyDescent="0.25">
      <c r="A9" s="557" t="s">
        <v>63</v>
      </c>
      <c r="B9" s="883" t="s">
        <v>851</v>
      </c>
      <c r="C9" s="23">
        <v>1170400</v>
      </c>
      <c r="D9" s="23">
        <v>1170400</v>
      </c>
      <c r="E9" s="23">
        <v>0</v>
      </c>
      <c r="F9" s="50">
        <v>0</v>
      </c>
    </row>
    <row r="10" spans="1:6" s="175" customFormat="1" ht="15" customHeight="1" x14ac:dyDescent="0.25">
      <c r="A10" s="183" t="s">
        <v>64</v>
      </c>
      <c r="B10" s="883" t="s">
        <v>540</v>
      </c>
      <c r="C10" s="23">
        <v>5004000</v>
      </c>
      <c r="D10" s="23">
        <v>3257256</v>
      </c>
      <c r="E10" s="23">
        <v>0</v>
      </c>
      <c r="F10" s="50">
        <f>E10+D10-C10</f>
        <v>-1746744</v>
      </c>
    </row>
    <row r="11" spans="1:6" ht="24" x14ac:dyDescent="0.25">
      <c r="A11" s="557" t="s">
        <v>65</v>
      </c>
      <c r="B11" s="883" t="s">
        <v>151</v>
      </c>
      <c r="C11" s="23">
        <v>1800000</v>
      </c>
      <c r="D11" s="23">
        <v>1800000</v>
      </c>
      <c r="E11" s="23">
        <v>0</v>
      </c>
      <c r="F11" s="50">
        <f t="shared" ref="F11:F13" si="0">E11+D11-C11</f>
        <v>0</v>
      </c>
    </row>
    <row r="12" spans="1:6" ht="15" customHeight="1" x14ac:dyDescent="0.25">
      <c r="A12" s="183" t="s">
        <v>66</v>
      </c>
      <c r="B12" s="883" t="s">
        <v>669</v>
      </c>
      <c r="C12" s="23">
        <v>150827</v>
      </c>
      <c r="D12" s="23">
        <v>150827</v>
      </c>
      <c r="E12" s="23">
        <v>0</v>
      </c>
      <c r="F12" s="50">
        <f t="shared" si="0"/>
        <v>0</v>
      </c>
    </row>
    <row r="13" spans="1:6" ht="15" customHeight="1" x14ac:dyDescent="0.25">
      <c r="A13" s="557" t="s">
        <v>67</v>
      </c>
      <c r="B13" s="883" t="s">
        <v>52</v>
      </c>
      <c r="C13" s="23">
        <v>8607000</v>
      </c>
      <c r="D13" s="23">
        <v>7862400</v>
      </c>
      <c r="E13" s="23">
        <v>0</v>
      </c>
      <c r="F13" s="50">
        <f t="shared" si="0"/>
        <v>-744600</v>
      </c>
    </row>
    <row r="14" spans="1:6" ht="24" x14ac:dyDescent="0.25">
      <c r="A14" s="183" t="s">
        <v>68</v>
      </c>
      <c r="B14" s="883" t="s">
        <v>852</v>
      </c>
      <c r="C14" s="23">
        <v>426720</v>
      </c>
      <c r="D14" s="23">
        <v>0</v>
      </c>
      <c r="E14" s="23">
        <v>426720</v>
      </c>
      <c r="F14" s="50">
        <v>0</v>
      </c>
    </row>
    <row r="15" spans="1:6" ht="24" customHeight="1" x14ac:dyDescent="0.25">
      <c r="A15" s="557" t="s">
        <v>69</v>
      </c>
      <c r="B15" s="883" t="s">
        <v>853</v>
      </c>
      <c r="C15" s="23">
        <v>14476490</v>
      </c>
      <c r="D15" s="23">
        <v>14476490</v>
      </c>
      <c r="E15" s="23">
        <v>0</v>
      </c>
      <c r="F15" s="50">
        <v>0</v>
      </c>
    </row>
    <row r="16" spans="1:6" x14ac:dyDescent="0.25">
      <c r="A16" s="183" t="s">
        <v>70</v>
      </c>
      <c r="B16" s="883" t="s">
        <v>854</v>
      </c>
      <c r="C16" s="23">
        <v>275220</v>
      </c>
      <c r="D16" s="23">
        <v>275220</v>
      </c>
      <c r="E16" s="23">
        <v>0</v>
      </c>
      <c r="F16" s="50">
        <v>0</v>
      </c>
    </row>
    <row r="17" spans="1:6" ht="24" x14ac:dyDescent="0.25">
      <c r="A17" s="557" t="s">
        <v>71</v>
      </c>
      <c r="B17" s="883" t="s">
        <v>855</v>
      </c>
      <c r="C17" s="23">
        <v>106680</v>
      </c>
      <c r="D17" s="23">
        <v>0</v>
      </c>
      <c r="E17" s="23">
        <v>106680</v>
      </c>
      <c r="F17" s="50">
        <v>0</v>
      </c>
    </row>
    <row r="18" spans="1:6" ht="24.6" thickBot="1" x14ac:dyDescent="0.3">
      <c r="A18" s="926" t="s">
        <v>127</v>
      </c>
      <c r="B18" s="26" t="s">
        <v>856</v>
      </c>
      <c r="C18" s="27">
        <v>672000</v>
      </c>
      <c r="D18" s="27">
        <v>0</v>
      </c>
      <c r="E18" s="27">
        <v>672000</v>
      </c>
      <c r="F18" s="51">
        <v>0</v>
      </c>
    </row>
    <row r="19" spans="1:6" ht="18" customHeight="1" thickTop="1" thickBot="1" x14ac:dyDescent="0.3">
      <c r="A19" s="925" t="s">
        <v>72</v>
      </c>
      <c r="B19" s="255" t="s">
        <v>857</v>
      </c>
      <c r="C19" s="256">
        <f>SUM(C8:C18)</f>
        <v>32733989</v>
      </c>
      <c r="D19" s="256">
        <f t="shared" ref="D19:E19" si="1">SUM(D8:D18)</f>
        <v>29037245</v>
      </c>
      <c r="E19" s="256">
        <f t="shared" si="1"/>
        <v>1205400</v>
      </c>
      <c r="F19" s="257">
        <f t="shared" ref="F19" si="2">D19+E19-C19</f>
        <v>-2491344</v>
      </c>
    </row>
    <row r="20" spans="1:6" ht="13.2" thickTop="1" x14ac:dyDescent="0.25"/>
  </sheetData>
  <mergeCells count="1">
    <mergeCell ref="A4:F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36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332031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502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.../2019. (V....)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995" t="s">
        <v>860</v>
      </c>
      <c r="B4" s="995"/>
      <c r="C4" s="995"/>
      <c r="D4" s="995"/>
      <c r="E4" s="995"/>
      <c r="F4" s="995"/>
      <c r="G4" s="995"/>
      <c r="H4" s="995"/>
      <c r="I4" s="995"/>
      <c r="J4" s="995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559</v>
      </c>
    </row>
    <row r="6" spans="1:18" s="1" customFormat="1" ht="60.6" thickTop="1" x14ac:dyDescent="0.25">
      <c r="A6" s="714" t="s">
        <v>143</v>
      </c>
      <c r="B6" s="713" t="s">
        <v>125</v>
      </c>
      <c r="C6" s="713" t="s">
        <v>37</v>
      </c>
      <c r="D6" s="713" t="s">
        <v>866</v>
      </c>
      <c r="E6" s="713" t="s">
        <v>38</v>
      </c>
      <c r="F6" s="713" t="s">
        <v>275</v>
      </c>
      <c r="G6" s="713" t="s">
        <v>277</v>
      </c>
      <c r="H6" s="713" t="s">
        <v>671</v>
      </c>
      <c r="I6" s="713" t="s">
        <v>276</v>
      </c>
      <c r="J6" s="715" t="s">
        <v>280</v>
      </c>
    </row>
    <row r="7" spans="1:18" s="1" customFormat="1" ht="13.5" customHeight="1" thickBot="1" x14ac:dyDescent="0.3">
      <c r="A7" s="105" t="s">
        <v>466</v>
      </c>
      <c r="B7" s="100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799" t="s">
        <v>472</v>
      </c>
      <c r="H7" s="100" t="s">
        <v>473</v>
      </c>
      <c r="I7" s="100" t="s">
        <v>474</v>
      </c>
      <c r="J7" s="106" t="s">
        <v>475</v>
      </c>
    </row>
    <row r="8" spans="1:18" s="1" customFormat="1" ht="36.6" thickTop="1" x14ac:dyDescent="0.25">
      <c r="A8" s="18" t="s">
        <v>62</v>
      </c>
      <c r="B8" s="61" t="s">
        <v>270</v>
      </c>
      <c r="C8" s="62">
        <v>0</v>
      </c>
      <c r="D8" s="344">
        <v>0</v>
      </c>
      <c r="E8" s="62">
        <v>102519827</v>
      </c>
      <c r="F8" s="344">
        <v>0</v>
      </c>
      <c r="G8" s="798">
        <f t="shared" ref="G8:G9" si="0">C8+E8+F8</f>
        <v>102519827</v>
      </c>
      <c r="H8" s="344">
        <v>0</v>
      </c>
      <c r="I8" s="344">
        <v>102519827</v>
      </c>
      <c r="J8" s="345">
        <f t="shared" ref="J8:J9" si="1">C8-I8+E8-H8</f>
        <v>0</v>
      </c>
    </row>
    <row r="9" spans="1:18" s="1" customFormat="1" ht="36" x14ac:dyDescent="0.25">
      <c r="A9" s="20" t="s">
        <v>63</v>
      </c>
      <c r="B9" s="22" t="s">
        <v>269</v>
      </c>
      <c r="C9" s="23">
        <v>0</v>
      </c>
      <c r="D9" s="96">
        <v>0</v>
      </c>
      <c r="E9" s="23">
        <v>33180446</v>
      </c>
      <c r="F9" s="96">
        <v>0</v>
      </c>
      <c r="G9" s="96">
        <f t="shared" si="0"/>
        <v>33180446</v>
      </c>
      <c r="H9" s="96">
        <v>0</v>
      </c>
      <c r="I9" s="96">
        <v>33180446</v>
      </c>
      <c r="J9" s="97">
        <f t="shared" si="1"/>
        <v>0</v>
      </c>
    </row>
    <row r="10" spans="1:18" s="1" customFormat="1" ht="25.5" customHeight="1" x14ac:dyDescent="0.25">
      <c r="A10" s="20" t="s">
        <v>64</v>
      </c>
      <c r="B10" s="22" t="s">
        <v>268</v>
      </c>
      <c r="C10" s="23">
        <v>4626615</v>
      </c>
      <c r="D10" s="96">
        <v>0</v>
      </c>
      <c r="E10" s="23">
        <v>101387605</v>
      </c>
      <c r="F10" s="96">
        <v>698051</v>
      </c>
      <c r="G10" s="96">
        <f>C10+E10+F10</f>
        <v>106712271</v>
      </c>
      <c r="H10" s="96">
        <v>0</v>
      </c>
      <c r="I10" s="96">
        <v>102168021</v>
      </c>
      <c r="J10" s="97">
        <f>C10-I10+E10-H10+F10</f>
        <v>4544250</v>
      </c>
    </row>
    <row r="11" spans="1:18" s="1" customFormat="1" ht="25.5" customHeight="1" x14ac:dyDescent="0.25">
      <c r="A11" s="20" t="s">
        <v>65</v>
      </c>
      <c r="B11" s="22" t="s">
        <v>271</v>
      </c>
      <c r="C11" s="23">
        <v>7528876</v>
      </c>
      <c r="D11" s="96">
        <v>0</v>
      </c>
      <c r="E11" s="23">
        <v>81814911</v>
      </c>
      <c r="F11" s="96">
        <v>-31211</v>
      </c>
      <c r="G11" s="96">
        <f>C11+E11</f>
        <v>89343787</v>
      </c>
      <c r="H11" s="96">
        <v>0</v>
      </c>
      <c r="I11" s="96">
        <v>88765076</v>
      </c>
      <c r="J11" s="97">
        <f>C11-I11+E11-H11+F11</f>
        <v>547500</v>
      </c>
    </row>
    <row r="12" spans="1:18" s="1" customFormat="1" ht="25.5" customHeight="1" x14ac:dyDescent="0.25">
      <c r="A12" s="20" t="s">
        <v>66</v>
      </c>
      <c r="B12" s="22" t="s">
        <v>272</v>
      </c>
      <c r="C12" s="23">
        <v>0</v>
      </c>
      <c r="D12" s="96">
        <v>0</v>
      </c>
      <c r="E12" s="23">
        <v>154600</v>
      </c>
      <c r="F12" s="96">
        <v>0</v>
      </c>
      <c r="G12" s="96">
        <f>C12+E12</f>
        <v>154600</v>
      </c>
      <c r="H12" s="96">
        <v>0</v>
      </c>
      <c r="I12" s="96">
        <v>154600</v>
      </c>
      <c r="J12" s="97">
        <f t="shared" ref="J12:J18" si="2">C12-I12+E12-H12</f>
        <v>0</v>
      </c>
    </row>
    <row r="13" spans="1:18" s="1" customFormat="1" ht="25.5" customHeight="1" x14ac:dyDescent="0.25">
      <c r="A13" s="20" t="s">
        <v>67</v>
      </c>
      <c r="B13" s="22" t="s">
        <v>273</v>
      </c>
      <c r="C13" s="23">
        <v>0</v>
      </c>
      <c r="D13" s="96">
        <v>0</v>
      </c>
      <c r="E13" s="23">
        <v>1025208</v>
      </c>
      <c r="F13" s="96">
        <v>0</v>
      </c>
      <c r="G13" s="96">
        <f>C13+E13</f>
        <v>1025208</v>
      </c>
      <c r="H13" s="96">
        <v>0</v>
      </c>
      <c r="I13" s="96">
        <v>1025208</v>
      </c>
      <c r="J13" s="97">
        <f t="shared" si="2"/>
        <v>0</v>
      </c>
    </row>
    <row r="14" spans="1:18" s="1" customFormat="1" ht="25.5" customHeight="1" x14ac:dyDescent="0.25">
      <c r="A14" s="20" t="s">
        <v>68</v>
      </c>
      <c r="B14" s="22" t="s">
        <v>274</v>
      </c>
      <c r="C14" s="23">
        <v>0</v>
      </c>
      <c r="D14" s="96">
        <v>0</v>
      </c>
      <c r="E14" s="23">
        <v>100000000</v>
      </c>
      <c r="F14" s="96">
        <v>0</v>
      </c>
      <c r="G14" s="96">
        <f>C14+E14</f>
        <v>100000000</v>
      </c>
      <c r="H14" s="96">
        <v>0</v>
      </c>
      <c r="I14" s="96">
        <v>100000000</v>
      </c>
      <c r="J14" s="97">
        <f t="shared" si="2"/>
        <v>0</v>
      </c>
    </row>
    <row r="15" spans="1:18" s="1" customFormat="1" ht="25.5" customHeight="1" x14ac:dyDescent="0.25">
      <c r="A15" s="20" t="s">
        <v>69</v>
      </c>
      <c r="B15" s="33" t="s">
        <v>543</v>
      </c>
      <c r="C15" s="34">
        <f t="shared" ref="C15:J15" si="3">SUM(C8:C14)</f>
        <v>12155491</v>
      </c>
      <c r="D15" s="34">
        <f t="shared" si="3"/>
        <v>0</v>
      </c>
      <c r="E15" s="34">
        <f t="shared" si="3"/>
        <v>420082597</v>
      </c>
      <c r="F15" s="34">
        <f t="shared" si="3"/>
        <v>666840</v>
      </c>
      <c r="G15" s="34">
        <f t="shared" si="3"/>
        <v>432936139</v>
      </c>
      <c r="H15" s="34">
        <f t="shared" si="3"/>
        <v>0</v>
      </c>
      <c r="I15" s="34">
        <f t="shared" si="3"/>
        <v>427813178</v>
      </c>
      <c r="J15" s="77">
        <f t="shared" si="3"/>
        <v>5091750</v>
      </c>
    </row>
    <row r="16" spans="1:18" ht="25.5" customHeight="1" x14ac:dyDescent="0.25">
      <c r="A16" s="20" t="s">
        <v>70</v>
      </c>
      <c r="B16" s="22" t="s">
        <v>631</v>
      </c>
      <c r="C16" s="23">
        <v>527582</v>
      </c>
      <c r="D16" s="96">
        <v>0</v>
      </c>
      <c r="E16" s="23">
        <v>8555662</v>
      </c>
      <c r="F16" s="96">
        <v>0</v>
      </c>
      <c r="G16" s="96">
        <f>C16+E16</f>
        <v>9083244</v>
      </c>
      <c r="H16" s="96">
        <v>0</v>
      </c>
      <c r="I16" s="96">
        <v>0</v>
      </c>
      <c r="J16" s="97">
        <f t="shared" si="2"/>
        <v>9083244</v>
      </c>
    </row>
    <row r="17" spans="1:18" ht="25.5" customHeight="1" x14ac:dyDescent="0.25">
      <c r="A17" s="99">
        <v>10</v>
      </c>
      <c r="B17" s="167" t="s">
        <v>862</v>
      </c>
      <c r="C17" s="797">
        <v>0</v>
      </c>
      <c r="D17" s="927">
        <v>0</v>
      </c>
      <c r="E17" s="797">
        <v>183000</v>
      </c>
      <c r="F17" s="927"/>
      <c r="G17" s="927">
        <f>C17+E17</f>
        <v>183000</v>
      </c>
      <c r="H17" s="927">
        <v>0</v>
      </c>
      <c r="I17" s="927">
        <v>0</v>
      </c>
      <c r="J17" s="97">
        <f t="shared" si="2"/>
        <v>183000</v>
      </c>
    </row>
    <row r="18" spans="1:18" ht="24" x14ac:dyDescent="0.25">
      <c r="A18" s="99">
        <v>11</v>
      </c>
      <c r="B18" s="884" t="s">
        <v>863</v>
      </c>
      <c r="C18" s="797">
        <v>0</v>
      </c>
      <c r="D18" s="927">
        <v>0</v>
      </c>
      <c r="E18" s="797">
        <v>728000</v>
      </c>
      <c r="F18" s="927"/>
      <c r="G18" s="927">
        <f>C18+E18</f>
        <v>728000</v>
      </c>
      <c r="H18" s="927">
        <v>0</v>
      </c>
      <c r="I18" s="927">
        <v>0</v>
      </c>
      <c r="J18" s="97">
        <f t="shared" si="2"/>
        <v>728000</v>
      </c>
    </row>
    <row r="19" spans="1:18" ht="25.5" customHeight="1" thickBot="1" x14ac:dyDescent="0.3">
      <c r="A19" s="346">
        <v>12</v>
      </c>
      <c r="B19" s="79" t="s">
        <v>864</v>
      </c>
      <c r="C19" s="122">
        <f>SUM(C16:C18)</f>
        <v>527582</v>
      </c>
      <c r="D19" s="122">
        <f t="shared" ref="D19:I19" si="4">SUM(D16:D18)</f>
        <v>0</v>
      </c>
      <c r="E19" s="122">
        <f t="shared" si="4"/>
        <v>9466662</v>
      </c>
      <c r="F19" s="122">
        <f t="shared" si="4"/>
        <v>0</v>
      </c>
      <c r="G19" s="122">
        <f t="shared" si="4"/>
        <v>9994244</v>
      </c>
      <c r="H19" s="122">
        <f t="shared" si="4"/>
        <v>0</v>
      </c>
      <c r="I19" s="122">
        <f t="shared" si="4"/>
        <v>0</v>
      </c>
      <c r="J19" s="577">
        <f>SUM(J16:J18)</f>
        <v>9994244</v>
      </c>
    </row>
    <row r="20" spans="1:18" ht="13.2" thickTop="1" x14ac:dyDescent="0.25"/>
    <row r="21" spans="1:18" ht="13.5" customHeight="1" x14ac:dyDescent="0.25">
      <c r="A21"/>
      <c r="B21"/>
      <c r="C21"/>
      <c r="D21"/>
      <c r="E21"/>
      <c r="F21"/>
      <c r="G21"/>
      <c r="H21" s="14"/>
      <c r="I21" s="14"/>
      <c r="J21" s="5" t="s">
        <v>745</v>
      </c>
      <c r="K21" s="9"/>
      <c r="L21" s="9"/>
      <c r="M21" s="9"/>
      <c r="N21" s="9"/>
      <c r="O21" s="9"/>
      <c r="P21" s="9"/>
      <c r="Q21" s="9"/>
      <c r="R21" s="9"/>
    </row>
    <row r="22" spans="1:18" ht="13.5" customHeight="1" x14ac:dyDescent="0.25">
      <c r="A22"/>
      <c r="B22"/>
      <c r="C22"/>
      <c r="D22"/>
      <c r="E22"/>
      <c r="F22"/>
      <c r="G22"/>
      <c r="H22" s="14"/>
      <c r="I22" s="14"/>
      <c r="J22" s="5" t="str">
        <f>J2</f>
        <v>a  .../2019. (V....) önkormányzati rendelethez</v>
      </c>
      <c r="K22" s="9"/>
      <c r="L22" s="9"/>
      <c r="M22" s="9"/>
      <c r="N22" s="9"/>
      <c r="O22" s="9"/>
      <c r="P22" s="9"/>
      <c r="Q22" s="9"/>
      <c r="R22" s="9"/>
    </row>
    <row r="23" spans="1:18" ht="13.5" customHeight="1" x14ac:dyDescent="0.25">
      <c r="A23"/>
      <c r="B23"/>
      <c r="C23"/>
      <c r="D23"/>
      <c r="E23"/>
      <c r="F23"/>
      <c r="G23"/>
      <c r="H23" s="14"/>
      <c r="I23" s="14"/>
      <c r="J23" s="5"/>
      <c r="K23" s="9"/>
      <c r="L23" s="9"/>
      <c r="M23" s="9"/>
      <c r="N23" s="9"/>
      <c r="O23" s="9"/>
      <c r="P23" s="9"/>
      <c r="Q23" s="9"/>
      <c r="R23" s="9"/>
    </row>
    <row r="24" spans="1:18" ht="13.5" customHeight="1" thickBot="1" x14ac:dyDescent="0.3">
      <c r="A24" s="14"/>
      <c r="B24" s="14"/>
      <c r="C24" s="10"/>
      <c r="D24" s="10"/>
      <c r="E24" s="10"/>
      <c r="F24" s="5"/>
      <c r="J24" s="5" t="s">
        <v>559</v>
      </c>
    </row>
    <row r="25" spans="1:18" s="1" customFormat="1" ht="60.6" thickTop="1" x14ac:dyDescent="0.25">
      <c r="A25" s="714" t="s">
        <v>143</v>
      </c>
      <c r="B25" s="719" t="s">
        <v>125</v>
      </c>
      <c r="C25" s="719" t="s">
        <v>37</v>
      </c>
      <c r="D25" s="719" t="s">
        <v>866</v>
      </c>
      <c r="E25" s="719" t="s">
        <v>38</v>
      </c>
      <c r="F25" s="719" t="s">
        <v>275</v>
      </c>
      <c r="G25" s="719" t="s">
        <v>277</v>
      </c>
      <c r="H25" s="719" t="s">
        <v>671</v>
      </c>
      <c r="I25" s="719" t="s">
        <v>276</v>
      </c>
      <c r="J25" s="720" t="s">
        <v>280</v>
      </c>
    </row>
    <row r="26" spans="1:18" s="1" customFormat="1" ht="13.5" customHeight="1" thickBot="1" x14ac:dyDescent="0.3">
      <c r="A26" s="98" t="s">
        <v>466</v>
      </c>
      <c r="B26" s="799" t="s">
        <v>467</v>
      </c>
      <c r="C26" s="799" t="s">
        <v>468</v>
      </c>
      <c r="D26" s="799" t="s">
        <v>469</v>
      </c>
      <c r="E26" s="799" t="s">
        <v>470</v>
      </c>
      <c r="F26" s="799" t="s">
        <v>471</v>
      </c>
      <c r="G26" s="799" t="s">
        <v>472</v>
      </c>
      <c r="H26" s="799" t="s">
        <v>473</v>
      </c>
      <c r="I26" s="799" t="s">
        <v>474</v>
      </c>
      <c r="J26" s="852" t="s">
        <v>475</v>
      </c>
    </row>
    <row r="27" spans="1:18" ht="15" customHeight="1" thickTop="1" x14ac:dyDescent="0.25">
      <c r="A27" s="28">
        <v>13</v>
      </c>
      <c r="B27" s="44" t="s">
        <v>92</v>
      </c>
      <c r="C27" s="45">
        <f>SUM(C28:C31)</f>
        <v>2578143</v>
      </c>
      <c r="D27" s="45">
        <f t="shared" ref="D27:I27" si="5">SUM(D28:D31)</f>
        <v>0</v>
      </c>
      <c r="E27" s="45">
        <f t="shared" si="5"/>
        <v>0</v>
      </c>
      <c r="F27" s="45">
        <f t="shared" si="5"/>
        <v>0</v>
      </c>
      <c r="G27" s="45">
        <v>0</v>
      </c>
      <c r="H27" s="45">
        <f t="shared" si="5"/>
        <v>-4808463</v>
      </c>
      <c r="I27" s="45">
        <f t="shared" si="5"/>
        <v>-5920712</v>
      </c>
      <c r="J27" s="97">
        <f>C27-I27+E27+H27</f>
        <v>3690392</v>
      </c>
    </row>
    <row r="28" spans="1:18" ht="25.5" customHeight="1" x14ac:dyDescent="0.25">
      <c r="A28" s="20">
        <v>14</v>
      </c>
      <c r="B28" s="800" t="s">
        <v>670</v>
      </c>
      <c r="C28" s="23">
        <v>2407613</v>
      </c>
      <c r="D28" s="23">
        <v>0</v>
      </c>
      <c r="E28" s="23">
        <v>0</v>
      </c>
      <c r="F28" s="23">
        <v>0</v>
      </c>
      <c r="G28" s="96">
        <v>0</v>
      </c>
      <c r="H28" s="96">
        <v>-4808463</v>
      </c>
      <c r="I28" s="23">
        <v>-5914354</v>
      </c>
      <c r="J28" s="97">
        <f>C28-I28+E28+H28</f>
        <v>3513504</v>
      </c>
    </row>
    <row r="29" spans="1:18" ht="25.5" customHeight="1" x14ac:dyDescent="0.25">
      <c r="A29" s="20">
        <v>15</v>
      </c>
      <c r="B29" s="800" t="s">
        <v>865</v>
      </c>
      <c r="C29" s="23">
        <v>0</v>
      </c>
      <c r="D29" s="23">
        <v>0</v>
      </c>
      <c r="E29" s="23">
        <v>0</v>
      </c>
      <c r="F29" s="23">
        <v>0</v>
      </c>
      <c r="G29" s="96">
        <v>0</v>
      </c>
      <c r="H29" s="96">
        <v>0</v>
      </c>
      <c r="I29" s="23">
        <v>-1358</v>
      </c>
      <c r="J29" s="97">
        <f>C29-I29+E29-H29</f>
        <v>1358</v>
      </c>
    </row>
    <row r="30" spans="1:18" ht="15" customHeight="1" x14ac:dyDescent="0.25">
      <c r="A30" s="20">
        <v>16</v>
      </c>
      <c r="B30" s="22" t="s">
        <v>91</v>
      </c>
      <c r="C30" s="23">
        <v>120000</v>
      </c>
      <c r="D30" s="96">
        <v>0</v>
      </c>
      <c r="E30" s="23">
        <v>0</v>
      </c>
      <c r="F30" s="96">
        <v>0</v>
      </c>
      <c r="G30" s="96">
        <v>0</v>
      </c>
      <c r="H30" s="96">
        <v>0</v>
      </c>
      <c r="I30" s="96">
        <v>-5000</v>
      </c>
      <c r="J30" s="97">
        <f>C30-I30+E30-H30</f>
        <v>125000</v>
      </c>
    </row>
    <row r="31" spans="1:18" ht="15" customHeight="1" x14ac:dyDescent="0.25">
      <c r="A31" s="20">
        <v>17</v>
      </c>
      <c r="B31" s="22" t="s">
        <v>630</v>
      </c>
      <c r="C31" s="23">
        <v>50530</v>
      </c>
      <c r="D31" s="96">
        <v>0</v>
      </c>
      <c r="E31" s="23">
        <v>0</v>
      </c>
      <c r="F31" s="96">
        <v>0</v>
      </c>
      <c r="G31" s="96">
        <v>0</v>
      </c>
      <c r="H31" s="96">
        <v>0</v>
      </c>
      <c r="I31" s="96">
        <v>0</v>
      </c>
      <c r="J31" s="97">
        <f>C31-I31+E31-H31</f>
        <v>50530</v>
      </c>
    </row>
    <row r="32" spans="1:18" ht="15" customHeight="1" x14ac:dyDescent="0.25">
      <c r="A32" s="20">
        <v>18</v>
      </c>
      <c r="B32" s="712" t="s">
        <v>632</v>
      </c>
      <c r="C32" s="23">
        <v>30000</v>
      </c>
      <c r="D32" s="23">
        <v>0</v>
      </c>
      <c r="E32" s="23">
        <v>0</v>
      </c>
      <c r="F32" s="23">
        <v>0</v>
      </c>
      <c r="G32" s="96">
        <v>0</v>
      </c>
      <c r="H32" s="23">
        <v>0</v>
      </c>
      <c r="I32" s="23">
        <v>0</v>
      </c>
      <c r="J32" s="97">
        <f>C32-I32+E32-H32</f>
        <v>30000</v>
      </c>
    </row>
    <row r="33" spans="1:10" ht="25.5" customHeight="1" x14ac:dyDescent="0.25">
      <c r="A33" s="20">
        <v>19</v>
      </c>
      <c r="B33" s="796" t="s">
        <v>649</v>
      </c>
      <c r="C33" s="797">
        <v>531759</v>
      </c>
      <c r="D33" s="797"/>
      <c r="E33" s="797"/>
      <c r="F33" s="797"/>
      <c r="G33" s="96">
        <v>0</v>
      </c>
      <c r="H33" s="797">
        <v>0</v>
      </c>
      <c r="I33" s="797">
        <v>531759</v>
      </c>
      <c r="J33" s="97">
        <f t="shared" ref="J33" si="6">C33-I33+E33-H33</f>
        <v>0</v>
      </c>
    </row>
    <row r="34" spans="1:10" ht="25.5" customHeight="1" thickBot="1" x14ac:dyDescent="0.3">
      <c r="A34" s="346">
        <v>18</v>
      </c>
      <c r="B34" s="79" t="s">
        <v>672</v>
      </c>
      <c r="C34" s="122">
        <f t="shared" ref="C34:I34" si="7">C27+C32+C33</f>
        <v>3139902</v>
      </c>
      <c r="D34" s="122">
        <f t="shared" si="7"/>
        <v>0</v>
      </c>
      <c r="E34" s="122">
        <f t="shared" si="7"/>
        <v>0</v>
      </c>
      <c r="F34" s="122">
        <f t="shared" si="7"/>
        <v>0</v>
      </c>
      <c r="G34" s="122">
        <f t="shared" si="7"/>
        <v>0</v>
      </c>
      <c r="H34" s="122">
        <f t="shared" si="7"/>
        <v>-4808463</v>
      </c>
      <c r="I34" s="122">
        <f t="shared" si="7"/>
        <v>-5388953</v>
      </c>
      <c r="J34" s="80">
        <f>C34-I34+E34+H34</f>
        <v>3720392</v>
      </c>
    </row>
    <row r="35" spans="1:10" ht="18" customHeight="1" thickTop="1" thickBot="1" x14ac:dyDescent="0.3">
      <c r="A35" s="449">
        <v>19</v>
      </c>
      <c r="B35" s="255" t="s">
        <v>673</v>
      </c>
      <c r="C35" s="256">
        <f t="shared" ref="C35:J35" si="8">C15+C19+C34</f>
        <v>15822975</v>
      </c>
      <c r="D35" s="256">
        <f t="shared" si="8"/>
        <v>0</v>
      </c>
      <c r="E35" s="256">
        <f t="shared" si="8"/>
        <v>429549259</v>
      </c>
      <c r="F35" s="256">
        <f t="shared" si="8"/>
        <v>666840</v>
      </c>
      <c r="G35" s="256">
        <f t="shared" si="8"/>
        <v>442930383</v>
      </c>
      <c r="H35" s="256">
        <f t="shared" si="8"/>
        <v>-4808463</v>
      </c>
      <c r="I35" s="256">
        <f t="shared" si="8"/>
        <v>422424225</v>
      </c>
      <c r="J35" s="257">
        <f t="shared" si="8"/>
        <v>18806386</v>
      </c>
    </row>
    <row r="36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6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542</v>
      </c>
    </row>
    <row r="2" spans="1:10" ht="13.5" customHeight="1" x14ac:dyDescent="0.25">
      <c r="H2" s="14"/>
      <c r="I2" s="14"/>
      <c r="J2" s="5" t="str">
        <f>'1.d sz. melléklet'!F2</f>
        <v>a  .../2019. (V....)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995" t="s">
        <v>861</v>
      </c>
      <c r="B4" s="995"/>
      <c r="C4" s="995"/>
      <c r="D4" s="995"/>
      <c r="E4" s="995"/>
      <c r="F4" s="995"/>
      <c r="G4" s="995"/>
      <c r="H4" s="995"/>
      <c r="I4" s="995"/>
      <c r="J4" s="995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559</v>
      </c>
    </row>
    <row r="6" spans="1:10" s="1" customFormat="1" ht="60.75" customHeight="1" thickTop="1" x14ac:dyDescent="0.25">
      <c r="A6" s="18" t="s">
        <v>143</v>
      </c>
      <c r="B6" s="19" t="s">
        <v>125</v>
      </c>
      <c r="C6" s="19" t="s">
        <v>39</v>
      </c>
      <c r="D6" s="19" t="s">
        <v>635</v>
      </c>
      <c r="E6" s="19" t="s">
        <v>634</v>
      </c>
      <c r="F6" s="719" t="s">
        <v>278</v>
      </c>
      <c r="G6" s="19" t="s">
        <v>633</v>
      </c>
      <c r="H6" s="19" t="s">
        <v>636</v>
      </c>
      <c r="I6" s="719" t="s">
        <v>276</v>
      </c>
      <c r="J6" s="720" t="s">
        <v>279</v>
      </c>
    </row>
    <row r="7" spans="1:10" s="1" customFormat="1" ht="13.5" customHeight="1" thickBot="1" x14ac:dyDescent="0.3">
      <c r="A7" s="46" t="s">
        <v>466</v>
      </c>
      <c r="B7" s="47" t="s">
        <v>467</v>
      </c>
      <c r="C7" s="47" t="s">
        <v>468</v>
      </c>
      <c r="D7" s="47" t="s">
        <v>469</v>
      </c>
      <c r="E7" s="47" t="s">
        <v>470</v>
      </c>
      <c r="F7" s="47" t="s">
        <v>471</v>
      </c>
      <c r="G7" s="47" t="s">
        <v>472</v>
      </c>
      <c r="H7" s="47" t="s">
        <v>473</v>
      </c>
      <c r="I7" s="47" t="s">
        <v>474</v>
      </c>
      <c r="J7" s="48" t="s">
        <v>475</v>
      </c>
    </row>
    <row r="8" spans="1:10" s="1" customFormat="1" ht="24.6" thickTop="1" x14ac:dyDescent="0.25">
      <c r="A8" s="60" t="s">
        <v>62</v>
      </c>
      <c r="B8" s="61" t="s">
        <v>257</v>
      </c>
      <c r="C8" s="62">
        <v>0</v>
      </c>
      <c r="D8" s="62">
        <v>0</v>
      </c>
      <c r="E8" s="62">
        <v>51676131</v>
      </c>
      <c r="F8" s="62">
        <v>0</v>
      </c>
      <c r="G8" s="62">
        <f t="shared" ref="G8:G16" si="0">C8+E8</f>
        <v>51676131</v>
      </c>
      <c r="H8" s="62">
        <v>0</v>
      </c>
      <c r="I8" s="62">
        <v>51676131</v>
      </c>
      <c r="J8" s="252">
        <f>G8-H8-I8</f>
        <v>0</v>
      </c>
    </row>
    <row r="9" spans="1:10" s="1" customFormat="1" ht="37.5" customHeight="1" x14ac:dyDescent="0.25">
      <c r="A9" s="21" t="s">
        <v>63</v>
      </c>
      <c r="B9" s="22" t="s">
        <v>258</v>
      </c>
      <c r="C9" s="23">
        <v>0</v>
      </c>
      <c r="D9" s="23">
        <v>0</v>
      </c>
      <c r="E9" s="23">
        <v>10803467</v>
      </c>
      <c r="F9" s="23">
        <v>0</v>
      </c>
      <c r="G9" s="23">
        <f t="shared" si="0"/>
        <v>10803467</v>
      </c>
      <c r="H9" s="23">
        <v>0</v>
      </c>
      <c r="I9" s="23">
        <v>10803467</v>
      </c>
      <c r="J9" s="50">
        <f t="shared" ref="J9:J20" si="1">G9-H9-I9</f>
        <v>0</v>
      </c>
    </row>
    <row r="10" spans="1:10" s="101" customFormat="1" ht="24" x14ac:dyDescent="0.25">
      <c r="A10" s="21" t="s">
        <v>64</v>
      </c>
      <c r="B10" s="22" t="s">
        <v>259</v>
      </c>
      <c r="C10" s="23">
        <v>560284</v>
      </c>
      <c r="D10" s="23">
        <v>0</v>
      </c>
      <c r="E10" s="23">
        <v>108815246</v>
      </c>
      <c r="F10" s="23">
        <v>0</v>
      </c>
      <c r="G10" s="23">
        <f t="shared" si="0"/>
        <v>109375530</v>
      </c>
      <c r="H10" s="23">
        <v>0</v>
      </c>
      <c r="I10" s="23">
        <v>93003541</v>
      </c>
      <c r="J10" s="50">
        <f t="shared" si="1"/>
        <v>16371989</v>
      </c>
    </row>
    <row r="11" spans="1:10" s="65" customFormat="1" ht="24" x14ac:dyDescent="0.25">
      <c r="A11" s="21" t="s">
        <v>65</v>
      </c>
      <c r="B11" s="22" t="s">
        <v>262</v>
      </c>
      <c r="C11" s="23">
        <v>0</v>
      </c>
      <c r="D11" s="23">
        <v>0</v>
      </c>
      <c r="E11" s="23">
        <v>3676793</v>
      </c>
      <c r="F11" s="23">
        <v>0</v>
      </c>
      <c r="G11" s="23">
        <f t="shared" si="0"/>
        <v>3676793</v>
      </c>
      <c r="H11" s="23">
        <v>0</v>
      </c>
      <c r="I11" s="23">
        <v>3643733</v>
      </c>
      <c r="J11" s="50">
        <f t="shared" si="1"/>
        <v>33060</v>
      </c>
    </row>
    <row r="12" spans="1:10" s="65" customFormat="1" ht="24" x14ac:dyDescent="0.25">
      <c r="A12" s="21" t="s">
        <v>66</v>
      </c>
      <c r="B12" s="22" t="s">
        <v>263</v>
      </c>
      <c r="C12" s="23">
        <v>0</v>
      </c>
      <c r="D12" s="23">
        <v>0</v>
      </c>
      <c r="E12" s="23">
        <v>36631370</v>
      </c>
      <c r="F12" s="23">
        <v>0</v>
      </c>
      <c r="G12" s="23">
        <f t="shared" si="0"/>
        <v>36631370</v>
      </c>
      <c r="H12" s="23">
        <v>0</v>
      </c>
      <c r="I12" s="23">
        <v>36631370</v>
      </c>
      <c r="J12" s="50">
        <f t="shared" si="1"/>
        <v>0</v>
      </c>
    </row>
    <row r="13" spans="1:10" s="65" customFormat="1" ht="24" x14ac:dyDescent="0.25">
      <c r="A13" s="21" t="s">
        <v>67</v>
      </c>
      <c r="B13" s="22" t="s">
        <v>264</v>
      </c>
      <c r="C13" s="23">
        <v>531759</v>
      </c>
      <c r="D13" s="23">
        <v>0</v>
      </c>
      <c r="E13" s="23">
        <v>121957473</v>
      </c>
      <c r="F13" s="23">
        <v>0</v>
      </c>
      <c r="G13" s="23">
        <f t="shared" si="0"/>
        <v>122489232</v>
      </c>
      <c r="H13" s="23">
        <v>0</v>
      </c>
      <c r="I13" s="23">
        <v>117580704</v>
      </c>
      <c r="J13" s="50">
        <f t="shared" si="1"/>
        <v>4908528</v>
      </c>
    </row>
    <row r="14" spans="1:10" s="65" customFormat="1" ht="24" x14ac:dyDescent="0.25">
      <c r="A14" s="557" t="s">
        <v>69</v>
      </c>
      <c r="B14" s="22" t="s">
        <v>265</v>
      </c>
      <c r="C14" s="23">
        <v>0</v>
      </c>
      <c r="D14" s="23">
        <v>0</v>
      </c>
      <c r="E14" s="23">
        <v>45433216</v>
      </c>
      <c r="F14" s="23">
        <v>0</v>
      </c>
      <c r="G14" s="23">
        <f t="shared" si="0"/>
        <v>45433216</v>
      </c>
      <c r="H14" s="23">
        <v>0</v>
      </c>
      <c r="I14" s="23">
        <v>45433216</v>
      </c>
      <c r="J14" s="50">
        <f t="shared" si="1"/>
        <v>0</v>
      </c>
    </row>
    <row r="15" spans="1:10" s="65" customFormat="1" ht="24" x14ac:dyDescent="0.25">
      <c r="A15" s="557" t="s">
        <v>69</v>
      </c>
      <c r="B15" s="883" t="s">
        <v>867</v>
      </c>
      <c r="C15" s="23">
        <v>0</v>
      </c>
      <c r="D15" s="23">
        <v>0</v>
      </c>
      <c r="E15" s="23">
        <v>2332000</v>
      </c>
      <c r="F15" s="23">
        <v>0</v>
      </c>
      <c r="G15" s="23">
        <f t="shared" si="0"/>
        <v>2332000</v>
      </c>
      <c r="H15" s="23">
        <v>0</v>
      </c>
      <c r="I15" s="23">
        <v>2332000</v>
      </c>
      <c r="J15" s="50">
        <f t="shared" si="1"/>
        <v>0</v>
      </c>
    </row>
    <row r="16" spans="1:10" s="1" customFormat="1" ht="24" x14ac:dyDescent="0.25">
      <c r="A16" s="557" t="s">
        <v>70</v>
      </c>
      <c r="B16" s="22" t="s">
        <v>266</v>
      </c>
      <c r="C16" s="23">
        <v>0</v>
      </c>
      <c r="D16" s="23">
        <v>0</v>
      </c>
      <c r="E16" s="23">
        <v>21006706</v>
      </c>
      <c r="F16" s="23">
        <v>0</v>
      </c>
      <c r="G16" s="23">
        <f t="shared" si="0"/>
        <v>21006706</v>
      </c>
      <c r="H16" s="23">
        <v>0</v>
      </c>
      <c r="I16" s="23">
        <v>21006706</v>
      </c>
      <c r="J16" s="50">
        <f t="shared" si="1"/>
        <v>0</v>
      </c>
    </row>
    <row r="17" spans="1:10" s="1" customFormat="1" ht="22.8" x14ac:dyDescent="0.25">
      <c r="A17" s="795" t="s">
        <v>71</v>
      </c>
      <c r="B17" s="33" t="s">
        <v>868</v>
      </c>
      <c r="C17" s="34">
        <f t="shared" ref="C17:I17" si="2">SUM(C8:C16)</f>
        <v>1092043</v>
      </c>
      <c r="D17" s="34">
        <f t="shared" si="2"/>
        <v>0</v>
      </c>
      <c r="E17" s="34">
        <f t="shared" si="2"/>
        <v>402332402</v>
      </c>
      <c r="F17" s="34">
        <f t="shared" si="2"/>
        <v>0</v>
      </c>
      <c r="G17" s="34">
        <f t="shared" si="2"/>
        <v>403424445</v>
      </c>
      <c r="H17" s="34">
        <f t="shared" si="2"/>
        <v>0</v>
      </c>
      <c r="I17" s="34">
        <f t="shared" si="2"/>
        <v>382110868</v>
      </c>
      <c r="J17" s="77">
        <f t="shared" si="1"/>
        <v>21313577</v>
      </c>
    </row>
    <row r="18" spans="1:10" s="1" customFormat="1" ht="24" customHeight="1" x14ac:dyDescent="0.25">
      <c r="A18" s="717">
        <v>11</v>
      </c>
      <c r="B18" s="718" t="s">
        <v>637</v>
      </c>
      <c r="C18" s="23">
        <v>380073</v>
      </c>
      <c r="D18" s="23">
        <v>0</v>
      </c>
      <c r="E18" s="23">
        <v>3130485</v>
      </c>
      <c r="F18" s="23">
        <v>0</v>
      </c>
      <c r="G18" s="23">
        <f t="shared" ref="G18:G19" si="3">C18+E18</f>
        <v>3510558</v>
      </c>
      <c r="H18" s="23">
        <v>0</v>
      </c>
      <c r="I18" s="66">
        <v>0</v>
      </c>
      <c r="J18" s="50">
        <f t="shared" ref="J18" si="4">G18-H18-I18</f>
        <v>3510558</v>
      </c>
    </row>
    <row r="19" spans="1:10" s="1" customFormat="1" ht="24" customHeight="1" x14ac:dyDescent="0.25">
      <c r="A19" s="882">
        <v>12</v>
      </c>
      <c r="B19" s="884" t="s">
        <v>869</v>
      </c>
      <c r="C19" s="23">
        <v>0</v>
      </c>
      <c r="D19" s="23">
        <v>0</v>
      </c>
      <c r="E19" s="23">
        <v>154000</v>
      </c>
      <c r="F19" s="23">
        <v>0</v>
      </c>
      <c r="G19" s="23">
        <f t="shared" si="3"/>
        <v>154000</v>
      </c>
      <c r="H19" s="23">
        <v>0</v>
      </c>
      <c r="I19" s="66">
        <v>0</v>
      </c>
      <c r="J19" s="50">
        <f t="shared" ref="J19" si="5">G19-H19-I19</f>
        <v>154000</v>
      </c>
    </row>
    <row r="20" spans="1:10" s="1" customFormat="1" ht="24" customHeight="1" x14ac:dyDescent="0.25">
      <c r="A20" s="21">
        <v>13</v>
      </c>
      <c r="B20" s="22" t="s">
        <v>260</v>
      </c>
      <c r="C20" s="23">
        <v>2288178</v>
      </c>
      <c r="D20" s="23">
        <v>0</v>
      </c>
      <c r="E20" s="23">
        <v>-2288178</v>
      </c>
      <c r="F20" s="23">
        <v>0</v>
      </c>
      <c r="G20" s="23">
        <f>C20+E20</f>
        <v>0</v>
      </c>
      <c r="H20" s="23">
        <v>0</v>
      </c>
      <c r="I20" s="716">
        <v>-2303903</v>
      </c>
      <c r="J20" s="50">
        <f t="shared" si="1"/>
        <v>2303903</v>
      </c>
    </row>
    <row r="21" spans="1:10" s="259" customFormat="1" ht="22.8" x14ac:dyDescent="0.25">
      <c r="A21" s="32">
        <v>12</v>
      </c>
      <c r="B21" s="33" t="s">
        <v>746</v>
      </c>
      <c r="C21" s="34">
        <f>SUM(C18:C20)</f>
        <v>2668251</v>
      </c>
      <c r="D21" s="34">
        <f t="shared" ref="D21:J21" si="6">SUM(D18:D20)</f>
        <v>0</v>
      </c>
      <c r="E21" s="34">
        <f t="shared" si="6"/>
        <v>996307</v>
      </c>
      <c r="F21" s="34">
        <f t="shared" si="6"/>
        <v>0</v>
      </c>
      <c r="G21" s="34">
        <f t="shared" si="6"/>
        <v>3664558</v>
      </c>
      <c r="H21" s="34">
        <f t="shared" si="6"/>
        <v>0</v>
      </c>
      <c r="I21" s="928">
        <f t="shared" si="6"/>
        <v>-2303903</v>
      </c>
      <c r="J21" s="77">
        <f t="shared" si="6"/>
        <v>5968461</v>
      </c>
    </row>
    <row r="22" spans="1:10" ht="13.5" customHeight="1" x14ac:dyDescent="0.25">
      <c r="A22" s="21">
        <v>13</v>
      </c>
      <c r="B22" s="22" t="s">
        <v>261</v>
      </c>
      <c r="C22" s="23">
        <v>1092216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16">
        <v>-1031131</v>
      </c>
      <c r="J22" s="50">
        <f>C22-I22</f>
        <v>2123347</v>
      </c>
    </row>
    <row r="23" spans="1:10" ht="13.5" customHeight="1" x14ac:dyDescent="0.25">
      <c r="A23" s="21">
        <v>14</v>
      </c>
      <c r="B23" s="22" t="s">
        <v>267</v>
      </c>
      <c r="C23" s="23">
        <v>135293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716">
        <v>25926</v>
      </c>
      <c r="J23" s="50">
        <f>C23-I23</f>
        <v>109367</v>
      </c>
    </row>
    <row r="24" spans="1:10" ht="23.4" thickBot="1" x14ac:dyDescent="0.3">
      <c r="A24" s="78">
        <v>15</v>
      </c>
      <c r="B24" s="79" t="s">
        <v>647</v>
      </c>
      <c r="C24" s="122">
        <f>SUM(C22:C23)</f>
        <v>1227509</v>
      </c>
      <c r="D24" s="122">
        <f t="shared" ref="D24:I24" si="7">SUM(D22:D23)</f>
        <v>0</v>
      </c>
      <c r="E24" s="122">
        <f t="shared" si="7"/>
        <v>0</v>
      </c>
      <c r="F24" s="122">
        <f t="shared" si="7"/>
        <v>0</v>
      </c>
      <c r="G24" s="122">
        <f t="shared" si="7"/>
        <v>0</v>
      </c>
      <c r="H24" s="122">
        <f t="shared" si="7"/>
        <v>0</v>
      </c>
      <c r="I24" s="122">
        <f t="shared" si="7"/>
        <v>-1005205</v>
      </c>
      <c r="J24" s="80">
        <f>SUM(J22:J23)</f>
        <v>2232714</v>
      </c>
    </row>
    <row r="25" spans="1:10" ht="18" customHeight="1" thickTop="1" thickBot="1" x14ac:dyDescent="0.3">
      <c r="A25" s="70">
        <v>17</v>
      </c>
      <c r="B25" s="71" t="s">
        <v>638</v>
      </c>
      <c r="C25" s="72">
        <f t="shared" ref="C25:J25" si="8">C17+C21+C24</f>
        <v>4987803</v>
      </c>
      <c r="D25" s="72">
        <f t="shared" si="8"/>
        <v>0</v>
      </c>
      <c r="E25" s="72">
        <f t="shared" si="8"/>
        <v>403328709</v>
      </c>
      <c r="F25" s="72">
        <f t="shared" si="8"/>
        <v>0</v>
      </c>
      <c r="G25" s="72">
        <f t="shared" si="8"/>
        <v>407089003</v>
      </c>
      <c r="H25" s="72">
        <f t="shared" si="8"/>
        <v>0</v>
      </c>
      <c r="I25" s="72">
        <f t="shared" si="8"/>
        <v>378801760</v>
      </c>
      <c r="J25" s="104">
        <f t="shared" si="8"/>
        <v>29514752</v>
      </c>
    </row>
    <row r="26" spans="1:10" ht="13.2" thickTop="1" x14ac:dyDescent="0.25"/>
  </sheetData>
  <mergeCells count="1">
    <mergeCell ref="A4:J4"/>
  </mergeCells>
  <phoneticPr fontId="0" type="noConversion"/>
  <pageMargins left="0.75" right="0.75" top="1" bottom="1" header="0.5" footer="0.5"/>
  <pageSetup scale="9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07"/>
      <c r="G1" s="107"/>
      <c r="H1" s="108" t="s">
        <v>503</v>
      </c>
    </row>
    <row r="2" spans="1:8" ht="15" customHeight="1" x14ac:dyDescent="0.25">
      <c r="F2" s="107"/>
      <c r="G2" s="107"/>
      <c r="H2" s="108" t="str">
        <f>'1.d sz. melléklet'!F2</f>
        <v>a  .../2019. (V....)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995" t="s">
        <v>870</v>
      </c>
      <c r="B4" s="995"/>
      <c r="C4" s="995"/>
      <c r="D4" s="995"/>
      <c r="E4" s="995"/>
      <c r="F4" s="995"/>
      <c r="G4" s="995"/>
      <c r="H4" s="995"/>
    </row>
    <row r="5" spans="1:8" ht="15" customHeight="1" thickBot="1" x14ac:dyDescent="0.3">
      <c r="A5" s="14"/>
      <c r="B5" s="14"/>
      <c r="C5" s="109"/>
      <c r="D5" s="109"/>
      <c r="E5" s="109"/>
      <c r="F5" s="14"/>
      <c r="G5" s="14"/>
      <c r="H5" s="108" t="s">
        <v>559</v>
      </c>
    </row>
    <row r="6" spans="1:8" ht="48.6" thickTop="1" x14ac:dyDescent="0.25">
      <c r="A6" s="90" t="s">
        <v>143</v>
      </c>
      <c r="B6" s="91" t="s">
        <v>125</v>
      </c>
      <c r="C6" s="91" t="s">
        <v>28</v>
      </c>
      <c r="D6" s="91" t="s">
        <v>29</v>
      </c>
      <c r="E6" s="91" t="s">
        <v>30</v>
      </c>
      <c r="F6" s="91" t="s">
        <v>648</v>
      </c>
      <c r="G6" s="91" t="s">
        <v>31</v>
      </c>
      <c r="H6" s="92" t="s">
        <v>32</v>
      </c>
    </row>
    <row r="7" spans="1:8" ht="15" customHeight="1" thickBot="1" x14ac:dyDescent="0.3">
      <c r="A7" s="93" t="s">
        <v>466</v>
      </c>
      <c r="B7" s="694" t="s">
        <v>467</v>
      </c>
      <c r="C7" s="694" t="s">
        <v>468</v>
      </c>
      <c r="D7" s="694" t="s">
        <v>469</v>
      </c>
      <c r="E7" s="694" t="s">
        <v>470</v>
      </c>
      <c r="F7" s="694" t="s">
        <v>471</v>
      </c>
      <c r="G7" s="694" t="s">
        <v>472</v>
      </c>
      <c r="H7" s="695" t="s">
        <v>473</v>
      </c>
    </row>
    <row r="8" spans="1:8" s="1" customFormat="1" ht="15" customHeight="1" thickTop="1" x14ac:dyDescent="0.25">
      <c r="A8" s="18" t="s">
        <v>62</v>
      </c>
      <c r="B8" s="61" t="s">
        <v>614</v>
      </c>
      <c r="C8" s="62">
        <v>2578143</v>
      </c>
      <c r="D8" s="62">
        <v>0</v>
      </c>
      <c r="E8" s="62">
        <v>0</v>
      </c>
      <c r="F8" s="62">
        <v>0</v>
      </c>
      <c r="G8" s="62">
        <v>3690392</v>
      </c>
      <c r="H8" s="252">
        <v>0</v>
      </c>
    </row>
    <row r="9" spans="1:8" s="1" customFormat="1" ht="15" customHeight="1" x14ac:dyDescent="0.25">
      <c r="A9" s="20" t="s">
        <v>63</v>
      </c>
      <c r="B9" s="684" t="s">
        <v>33</v>
      </c>
      <c r="C9" s="23">
        <v>40910000</v>
      </c>
      <c r="D9" s="23">
        <v>0</v>
      </c>
      <c r="E9" s="23">
        <v>0</v>
      </c>
      <c r="F9" s="23">
        <v>0</v>
      </c>
      <c r="G9" s="23">
        <v>40910000</v>
      </c>
      <c r="H9" s="50">
        <v>0</v>
      </c>
    </row>
    <row r="10" spans="1:8" s="1" customFormat="1" x14ac:dyDescent="0.25">
      <c r="A10" s="20" t="s">
        <v>64</v>
      </c>
      <c r="B10" s="684" t="s">
        <v>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0">
        <v>0</v>
      </c>
    </row>
    <row r="11" spans="1:8" s="1" customFormat="1" ht="15" customHeight="1" x14ac:dyDescent="0.25">
      <c r="A11" s="20" t="s">
        <v>65</v>
      </c>
      <c r="B11" s="684" t="s">
        <v>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15" customHeight="1" x14ac:dyDescent="0.25">
      <c r="A12" s="20" t="s">
        <v>66</v>
      </c>
      <c r="B12" s="684" t="s">
        <v>615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0">
        <v>0</v>
      </c>
    </row>
    <row r="13" spans="1:8" s="1" customFormat="1" ht="15" customHeight="1" x14ac:dyDescent="0.25">
      <c r="A13" s="20" t="s">
        <v>67</v>
      </c>
      <c r="B13" s="684" t="s">
        <v>177</v>
      </c>
      <c r="C13" s="23">
        <v>176050628</v>
      </c>
      <c r="D13" s="23">
        <v>0</v>
      </c>
      <c r="E13" s="23">
        <v>0</v>
      </c>
      <c r="F13" s="23">
        <v>0</v>
      </c>
      <c r="G13" s="23">
        <v>194251809</v>
      </c>
      <c r="H13" s="50">
        <v>0</v>
      </c>
    </row>
    <row r="14" spans="1:8" s="1" customFormat="1" ht="15" customHeight="1" x14ac:dyDescent="0.25">
      <c r="A14" s="20" t="s">
        <v>68</v>
      </c>
      <c r="B14" s="684" t="s">
        <v>616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5">
      <c r="A15" s="20" t="s">
        <v>69</v>
      </c>
      <c r="B15" s="684" t="s">
        <v>617</v>
      </c>
      <c r="C15" s="23">
        <v>23131350</v>
      </c>
      <c r="D15" s="23">
        <v>10448227</v>
      </c>
      <c r="E15" s="23">
        <v>0</v>
      </c>
      <c r="F15" s="23">
        <v>666840</v>
      </c>
      <c r="G15" s="23">
        <v>24867431</v>
      </c>
      <c r="H15" s="50">
        <v>9781437</v>
      </c>
    </row>
    <row r="16" spans="1:8" s="1" customFormat="1" ht="15" customHeight="1" x14ac:dyDescent="0.25">
      <c r="A16" s="20" t="s">
        <v>70</v>
      </c>
      <c r="B16" s="684" t="s">
        <v>178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0">
        <v>0</v>
      </c>
    </row>
    <row r="17" spans="1:9" s="1" customFormat="1" ht="15" customHeight="1" thickBot="1" x14ac:dyDescent="0.3">
      <c r="A17" s="98" t="s">
        <v>71</v>
      </c>
      <c r="B17" s="26" t="s">
        <v>36</v>
      </c>
      <c r="C17" s="27">
        <v>100000000</v>
      </c>
      <c r="D17" s="27">
        <v>0</v>
      </c>
      <c r="E17" s="27">
        <v>0</v>
      </c>
      <c r="F17" s="27">
        <v>0</v>
      </c>
      <c r="G17" s="27">
        <v>0</v>
      </c>
      <c r="H17" s="51">
        <v>0</v>
      </c>
    </row>
    <row r="18" spans="1:9" s="1" customFormat="1" ht="18" customHeight="1" thickTop="1" thickBot="1" x14ac:dyDescent="0.3">
      <c r="A18" s="449">
        <v>11</v>
      </c>
      <c r="B18" s="255" t="s">
        <v>618</v>
      </c>
      <c r="C18" s="256">
        <f t="shared" ref="C18:H18" si="0">SUM(C8:C17)</f>
        <v>342670121</v>
      </c>
      <c r="D18" s="256">
        <f t="shared" si="0"/>
        <v>10448227</v>
      </c>
      <c r="E18" s="256">
        <f t="shared" si="0"/>
        <v>0</v>
      </c>
      <c r="F18" s="256">
        <f t="shared" si="0"/>
        <v>666840</v>
      </c>
      <c r="G18" s="256">
        <f t="shared" si="0"/>
        <v>263719632</v>
      </c>
      <c r="H18" s="257">
        <f t="shared" si="0"/>
        <v>9781437</v>
      </c>
    </row>
    <row r="19" spans="1:9" ht="15.6" thickTop="1" x14ac:dyDescent="0.25">
      <c r="C19" s="254"/>
      <c r="D19" s="254"/>
      <c r="E19" s="254"/>
      <c r="F19" s="254"/>
      <c r="G19" s="254"/>
      <c r="H19" s="254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R131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1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504</v>
      </c>
      <c r="AO1" s="9"/>
    </row>
    <row r="2" spans="1:4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.../2019. (V....) önkormányzati rendelethez</v>
      </c>
      <c r="AO2" s="9"/>
    </row>
    <row r="3" spans="1:41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41" ht="15" customHeight="1" x14ac:dyDescent="0.25">
      <c r="A4" s="971" t="s">
        <v>875</v>
      </c>
      <c r="B4" s="971"/>
      <c r="C4" s="971"/>
      <c r="D4" s="971"/>
      <c r="E4" s="971"/>
      <c r="F4" s="971"/>
      <c r="G4" s="971"/>
      <c r="H4" s="971"/>
      <c r="I4" s="971"/>
      <c r="J4" s="971"/>
    </row>
    <row r="5" spans="1:41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5" t="s">
        <v>559</v>
      </c>
    </row>
    <row r="6" spans="1:41" s="263" customFormat="1" ht="85.2" thickTop="1" thickBot="1" x14ac:dyDescent="0.3">
      <c r="A6" s="267" t="s">
        <v>143</v>
      </c>
      <c r="B6" s="120" t="s">
        <v>125</v>
      </c>
      <c r="C6" s="91" t="s">
        <v>205</v>
      </c>
      <c r="D6" s="91" t="s">
        <v>179</v>
      </c>
      <c r="E6" s="91" t="s">
        <v>208</v>
      </c>
      <c r="F6" s="91" t="s">
        <v>206</v>
      </c>
      <c r="G6" s="91" t="s">
        <v>207</v>
      </c>
      <c r="H6" s="91" t="s">
        <v>180</v>
      </c>
      <c r="I6" s="92" t="s">
        <v>181</v>
      </c>
    </row>
    <row r="7" spans="1:41" ht="15" customHeight="1" thickTop="1" x14ac:dyDescent="0.25">
      <c r="A7" s="28" t="s">
        <v>62</v>
      </c>
      <c r="B7" s="85" t="s">
        <v>40</v>
      </c>
      <c r="C7" s="62">
        <v>9243383</v>
      </c>
      <c r="D7" s="62">
        <v>1449381</v>
      </c>
      <c r="E7" s="62">
        <v>0</v>
      </c>
      <c r="F7" s="62">
        <v>1615775</v>
      </c>
      <c r="G7" s="62">
        <v>0</v>
      </c>
      <c r="H7" s="62">
        <v>0</v>
      </c>
      <c r="I7" s="252">
        <v>0</v>
      </c>
      <c r="AN7"/>
    </row>
    <row r="8" spans="1:41" ht="24" x14ac:dyDescent="0.25">
      <c r="A8" s="20" t="s">
        <v>63</v>
      </c>
      <c r="B8" s="86" t="s">
        <v>286</v>
      </c>
      <c r="C8" s="23">
        <v>1980206</v>
      </c>
      <c r="D8" s="23">
        <v>301476</v>
      </c>
      <c r="E8" s="23">
        <v>0</v>
      </c>
      <c r="F8" s="23">
        <v>414929</v>
      </c>
      <c r="G8" s="23">
        <v>0</v>
      </c>
      <c r="H8" s="23">
        <v>0</v>
      </c>
      <c r="I8" s="50">
        <v>0</v>
      </c>
      <c r="AN8"/>
    </row>
    <row r="9" spans="1:41" ht="15" customHeight="1" x14ac:dyDescent="0.25">
      <c r="A9" s="28" t="s">
        <v>64</v>
      </c>
      <c r="B9" s="86" t="s">
        <v>41</v>
      </c>
      <c r="C9" s="23">
        <v>14270663</v>
      </c>
      <c r="D9" s="23">
        <v>26874</v>
      </c>
      <c r="E9" s="23">
        <v>2132131</v>
      </c>
      <c r="F9" s="23">
        <v>11941070</v>
      </c>
      <c r="G9" s="23">
        <v>5812</v>
      </c>
      <c r="H9" s="23">
        <v>0</v>
      </c>
      <c r="I9" s="50">
        <v>52938</v>
      </c>
      <c r="AN9"/>
    </row>
    <row r="10" spans="1:41" ht="15" customHeight="1" x14ac:dyDescent="0.25">
      <c r="A10" s="20" t="s">
        <v>65</v>
      </c>
      <c r="B10" s="86" t="s">
        <v>42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50">
        <v>0</v>
      </c>
      <c r="AN10"/>
    </row>
    <row r="11" spans="1:41" ht="15" customHeight="1" x14ac:dyDescent="0.25">
      <c r="A11" s="28" t="s">
        <v>66</v>
      </c>
      <c r="B11" s="86" t="s">
        <v>197</v>
      </c>
      <c r="C11" s="23">
        <v>0</v>
      </c>
      <c r="D11" s="23">
        <v>0</v>
      </c>
      <c r="E11" s="23">
        <v>0</v>
      </c>
      <c r="F11" s="23">
        <v>0</v>
      </c>
      <c r="G11" s="23">
        <v>1035980</v>
      </c>
      <c r="H11" s="23">
        <v>0</v>
      </c>
      <c r="I11" s="50">
        <v>0</v>
      </c>
      <c r="AN11"/>
    </row>
    <row r="12" spans="1:41" x14ac:dyDescent="0.25">
      <c r="A12" s="20" t="s">
        <v>67</v>
      </c>
      <c r="B12" s="86" t="s">
        <v>198</v>
      </c>
      <c r="C12" s="23">
        <v>288619</v>
      </c>
      <c r="D12" s="23">
        <v>0</v>
      </c>
      <c r="E12" s="23">
        <v>0</v>
      </c>
      <c r="F12" s="23">
        <v>0</v>
      </c>
      <c r="G12" s="23">
        <v>0</v>
      </c>
      <c r="H12" s="23">
        <v>16067024</v>
      </c>
      <c r="I12" s="50">
        <v>71880</v>
      </c>
      <c r="AN12"/>
    </row>
    <row r="13" spans="1:41" x14ac:dyDescent="0.25">
      <c r="A13" s="28" t="s">
        <v>68</v>
      </c>
      <c r="B13" s="86" t="s">
        <v>199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50">
        <v>0</v>
      </c>
      <c r="AN13"/>
    </row>
    <row r="14" spans="1:41" ht="15" customHeight="1" x14ac:dyDescent="0.25">
      <c r="A14" s="260" t="s">
        <v>69</v>
      </c>
      <c r="B14" s="264" t="s">
        <v>545</v>
      </c>
      <c r="C14" s="38">
        <f>SUM(C7:C13)</f>
        <v>25782871</v>
      </c>
      <c r="D14" s="38">
        <f t="shared" ref="D14:I14" si="0">SUM(D7:D13)</f>
        <v>1777731</v>
      </c>
      <c r="E14" s="38">
        <f t="shared" si="0"/>
        <v>2132131</v>
      </c>
      <c r="F14" s="38">
        <f t="shared" si="0"/>
        <v>13971774</v>
      </c>
      <c r="G14" s="38">
        <f t="shared" si="0"/>
        <v>1041792</v>
      </c>
      <c r="H14" s="38">
        <f t="shared" si="0"/>
        <v>16067024</v>
      </c>
      <c r="I14" s="103">
        <f t="shared" si="0"/>
        <v>124818</v>
      </c>
      <c r="AN14"/>
    </row>
    <row r="15" spans="1:41" ht="15" customHeight="1" x14ac:dyDescent="0.25">
      <c r="A15" s="28" t="s">
        <v>70</v>
      </c>
      <c r="B15" s="86" t="s">
        <v>200</v>
      </c>
      <c r="C15" s="23">
        <v>0</v>
      </c>
      <c r="D15" s="23">
        <v>0</v>
      </c>
      <c r="E15" s="23">
        <v>7770739</v>
      </c>
      <c r="F15" s="23">
        <v>0</v>
      </c>
      <c r="G15" s="23">
        <v>0</v>
      </c>
      <c r="H15" s="23">
        <v>0</v>
      </c>
      <c r="I15" s="50">
        <v>0</v>
      </c>
      <c r="AN15"/>
    </row>
    <row r="16" spans="1:41" ht="15" customHeight="1" x14ac:dyDescent="0.25">
      <c r="A16" s="20" t="s">
        <v>71</v>
      </c>
      <c r="B16" s="86" t="s">
        <v>201</v>
      </c>
      <c r="C16" s="23">
        <v>0</v>
      </c>
      <c r="D16" s="23">
        <v>1108000</v>
      </c>
      <c r="E16" s="23">
        <v>3292901</v>
      </c>
      <c r="F16" s="23">
        <v>0</v>
      </c>
      <c r="G16" s="23">
        <v>0</v>
      </c>
      <c r="H16" s="23">
        <v>0</v>
      </c>
      <c r="I16" s="50">
        <v>0</v>
      </c>
      <c r="AN16"/>
    </row>
    <row r="17" spans="1:40" ht="24" x14ac:dyDescent="0.25">
      <c r="A17" s="20" t="s">
        <v>127</v>
      </c>
      <c r="B17" s="86" t="s">
        <v>883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254000</v>
      </c>
      <c r="I17" s="50">
        <v>0</v>
      </c>
      <c r="AN17"/>
    </row>
    <row r="18" spans="1:40" ht="24" x14ac:dyDescent="0.25">
      <c r="A18" s="20" t="s">
        <v>72</v>
      </c>
      <c r="B18" s="86" t="s">
        <v>884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50">
        <v>0</v>
      </c>
      <c r="AN18"/>
    </row>
    <row r="19" spans="1:40" ht="15" customHeight="1" x14ac:dyDescent="0.25">
      <c r="A19" s="260">
        <v>13</v>
      </c>
      <c r="B19" s="264" t="s">
        <v>871</v>
      </c>
      <c r="C19" s="38">
        <f>SUM(C15:C18)</f>
        <v>0</v>
      </c>
      <c r="D19" s="38">
        <f t="shared" ref="D19:I19" si="1">SUM(D15:D18)</f>
        <v>1108000</v>
      </c>
      <c r="E19" s="38">
        <f t="shared" si="1"/>
        <v>11063640</v>
      </c>
      <c r="F19" s="38">
        <f t="shared" si="1"/>
        <v>0</v>
      </c>
      <c r="G19" s="38">
        <f t="shared" si="1"/>
        <v>0</v>
      </c>
      <c r="H19" s="38">
        <f t="shared" si="1"/>
        <v>254000</v>
      </c>
      <c r="I19" s="103">
        <f t="shared" si="1"/>
        <v>0</v>
      </c>
      <c r="AN19"/>
    </row>
    <row r="20" spans="1:40" s="259" customFormat="1" ht="15" customHeight="1" x14ac:dyDescent="0.25">
      <c r="A20" s="571">
        <v>14</v>
      </c>
      <c r="B20" s="87" t="s">
        <v>872</v>
      </c>
      <c r="C20" s="34">
        <f>C14+C19</f>
        <v>25782871</v>
      </c>
      <c r="D20" s="34">
        <f t="shared" ref="D20:I20" si="2">D14+D19</f>
        <v>2885731</v>
      </c>
      <c r="E20" s="34">
        <f t="shared" si="2"/>
        <v>13195771</v>
      </c>
      <c r="F20" s="34">
        <f t="shared" si="2"/>
        <v>13971774</v>
      </c>
      <c r="G20" s="34">
        <f t="shared" si="2"/>
        <v>1041792</v>
      </c>
      <c r="H20" s="34">
        <f t="shared" si="2"/>
        <v>16321024</v>
      </c>
      <c r="I20" s="77">
        <f t="shared" si="2"/>
        <v>124818</v>
      </c>
      <c r="AJ20" s="258"/>
      <c r="AK20" s="258"/>
      <c r="AL20" s="258"/>
      <c r="AM20" s="258"/>
    </row>
    <row r="21" spans="1:40" s="259" customFormat="1" ht="15" customHeight="1" x14ac:dyDescent="0.25">
      <c r="A21" s="20">
        <v>15</v>
      </c>
      <c r="B21" s="86" t="s">
        <v>546</v>
      </c>
      <c r="C21" s="23">
        <v>0</v>
      </c>
      <c r="D21" s="23">
        <v>0</v>
      </c>
      <c r="E21" s="23">
        <v>0</v>
      </c>
      <c r="F21" s="23">
        <v>0</v>
      </c>
      <c r="G21" s="23">
        <v>2546612</v>
      </c>
      <c r="H21" s="23">
        <v>0</v>
      </c>
      <c r="I21" s="50">
        <v>0</v>
      </c>
      <c r="AJ21" s="258"/>
      <c r="AK21" s="258"/>
      <c r="AL21" s="258"/>
      <c r="AM21" s="258"/>
    </row>
    <row r="22" spans="1:40" ht="15" customHeight="1" x14ac:dyDescent="0.25">
      <c r="A22" s="28">
        <v>16</v>
      </c>
      <c r="B22" s="86" t="s">
        <v>203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18718528</v>
      </c>
      <c r="I22" s="50">
        <v>0</v>
      </c>
      <c r="AN22"/>
    </row>
    <row r="23" spans="1:40" s="262" customFormat="1" ht="15" customHeight="1" x14ac:dyDescent="0.25">
      <c r="A23" s="260">
        <v>17</v>
      </c>
      <c r="B23" s="264" t="s">
        <v>873</v>
      </c>
      <c r="C23" s="38">
        <v>0</v>
      </c>
      <c r="D23" s="38">
        <v>0</v>
      </c>
      <c r="E23" s="38">
        <v>0</v>
      </c>
      <c r="F23" s="38">
        <v>0</v>
      </c>
      <c r="G23" s="38">
        <f>SUM(G21:G22)</f>
        <v>2546612</v>
      </c>
      <c r="H23" s="38">
        <f>SUM(H21:H22)</f>
        <v>18718528</v>
      </c>
      <c r="I23" s="103">
        <f>SUM(I21:I22)</f>
        <v>0</v>
      </c>
      <c r="AJ23" s="261"/>
      <c r="AK23" s="261"/>
      <c r="AL23" s="261"/>
      <c r="AM23" s="261"/>
    </row>
    <row r="24" spans="1:40" ht="15" customHeight="1" x14ac:dyDescent="0.25">
      <c r="A24" s="504">
        <v>18</v>
      </c>
      <c r="B24" s="505" t="s">
        <v>874</v>
      </c>
      <c r="C24" s="503">
        <f t="shared" ref="C24:I24" si="3">C20+C23</f>
        <v>25782871</v>
      </c>
      <c r="D24" s="503">
        <f t="shared" si="3"/>
        <v>2885731</v>
      </c>
      <c r="E24" s="503">
        <f t="shared" si="3"/>
        <v>13195771</v>
      </c>
      <c r="F24" s="503">
        <f t="shared" si="3"/>
        <v>13971774</v>
      </c>
      <c r="G24" s="503">
        <f t="shared" si="3"/>
        <v>3588404</v>
      </c>
      <c r="H24" s="503">
        <f t="shared" si="3"/>
        <v>35039552</v>
      </c>
      <c r="I24" s="540">
        <f t="shared" si="3"/>
        <v>124818</v>
      </c>
      <c r="AN24"/>
    </row>
    <row r="25" spans="1:40" s="1" customFormat="1" ht="15" customHeight="1" thickBot="1" x14ac:dyDescent="0.3">
      <c r="A25" s="98">
        <v>19</v>
      </c>
      <c r="B25" s="89" t="s">
        <v>204</v>
      </c>
      <c r="C25" s="27">
        <v>1</v>
      </c>
      <c r="D25" s="27">
        <v>1</v>
      </c>
      <c r="E25" s="27">
        <v>0</v>
      </c>
      <c r="F25" s="27">
        <v>0</v>
      </c>
      <c r="G25" s="27">
        <v>0</v>
      </c>
      <c r="H25" s="27">
        <v>0</v>
      </c>
      <c r="I25" s="51">
        <v>0</v>
      </c>
      <c r="AJ25" s="8"/>
      <c r="AK25" s="8"/>
      <c r="AL25" s="8"/>
      <c r="AM25" s="8"/>
    </row>
    <row r="26" spans="1:40" s="1" customFormat="1" ht="15" customHeight="1" thickTop="1" x14ac:dyDescent="0.25">
      <c r="A26" s="160"/>
      <c r="B26" s="265"/>
      <c r="C26" s="158"/>
      <c r="D26" s="158"/>
      <c r="E26" s="158"/>
      <c r="F26" s="158"/>
      <c r="G26" s="158"/>
      <c r="H26" s="158"/>
      <c r="I26" s="158"/>
      <c r="AJ26" s="8"/>
      <c r="AK26" s="8"/>
      <c r="AL26" s="8"/>
      <c r="AM26" s="8"/>
      <c r="AN26" s="8"/>
    </row>
    <row r="27" spans="1:40" s="1" customFormat="1" ht="13.5" customHeight="1" x14ac:dyDescent="0.25">
      <c r="A27" s="160"/>
      <c r="B27" s="265"/>
      <c r="C27" s="226"/>
      <c r="D27" s="226"/>
      <c r="E27" s="226"/>
      <c r="F27" s="226"/>
      <c r="G27" s="226"/>
      <c r="H27" s="226"/>
      <c r="I27" s="226"/>
      <c r="J27" s="5" t="s">
        <v>544</v>
      </c>
      <c r="AI27" s="8"/>
      <c r="AJ27" s="8"/>
      <c r="AK27" s="8"/>
      <c r="AL27" s="8"/>
      <c r="AM27" s="8"/>
    </row>
    <row r="28" spans="1:40" s="1" customFormat="1" ht="13.5" customHeight="1" x14ac:dyDescent="0.25">
      <c r="A28" s="160"/>
      <c r="B28" s="265"/>
      <c r="C28" s="226"/>
      <c r="D28" s="226"/>
      <c r="E28" s="226"/>
      <c r="F28" s="226"/>
      <c r="G28" s="226"/>
      <c r="H28" s="226"/>
      <c r="I28" s="226"/>
      <c r="J28" s="5" t="str">
        <f>J2</f>
        <v>a  .../2019. (V....) önkormányzati rendelethez</v>
      </c>
      <c r="AI28" s="8"/>
      <c r="AJ28" s="8"/>
      <c r="AK28" s="8"/>
      <c r="AL28" s="8"/>
      <c r="AM28" s="8"/>
    </row>
    <row r="29" spans="1:40" s="1" customFormat="1" ht="13.5" customHeight="1" x14ac:dyDescent="0.25">
      <c r="A29" s="160"/>
      <c r="B29" s="265"/>
      <c r="C29" s="226"/>
      <c r="D29" s="226"/>
      <c r="E29" s="226"/>
      <c r="F29" s="226"/>
      <c r="G29" s="226"/>
      <c r="H29" s="226"/>
      <c r="I29" s="5"/>
      <c r="AH29" s="8"/>
      <c r="AI29" s="8"/>
      <c r="AJ29" s="8"/>
      <c r="AK29" s="8"/>
      <c r="AL29" s="8"/>
    </row>
    <row r="30" spans="1:40" s="1" customFormat="1" ht="15" customHeight="1" thickBot="1" x14ac:dyDescent="0.3">
      <c r="A30" s="160"/>
      <c r="B30" s="265"/>
      <c r="C30" s="226"/>
      <c r="D30" s="226"/>
      <c r="E30" s="226"/>
      <c r="F30" s="226"/>
      <c r="G30" s="226"/>
      <c r="H30" s="226"/>
      <c r="I30" s="5" t="s">
        <v>559</v>
      </c>
      <c r="AH30" s="8"/>
      <c r="AI30" s="8"/>
      <c r="AJ30" s="8"/>
      <c r="AK30" s="8"/>
      <c r="AL30" s="8"/>
    </row>
    <row r="31" spans="1:40" ht="85.2" thickTop="1" thickBot="1" x14ac:dyDescent="0.3">
      <c r="A31" s="267" t="s">
        <v>143</v>
      </c>
      <c r="B31" s="120" t="s">
        <v>125</v>
      </c>
      <c r="C31" s="120" t="s">
        <v>876</v>
      </c>
      <c r="D31" s="120" t="s">
        <v>182</v>
      </c>
      <c r="E31" s="120" t="s">
        <v>183</v>
      </c>
      <c r="F31" s="120" t="s">
        <v>878</v>
      </c>
      <c r="G31" s="120" t="s">
        <v>184</v>
      </c>
      <c r="H31" s="572" t="s">
        <v>185</v>
      </c>
      <c r="I31" s="121" t="s">
        <v>879</v>
      </c>
      <c r="AM31"/>
      <c r="AN31"/>
    </row>
    <row r="32" spans="1:40" ht="15" customHeight="1" thickTop="1" x14ac:dyDescent="0.25">
      <c r="A32" s="714" t="s">
        <v>62</v>
      </c>
      <c r="B32" s="784" t="s">
        <v>40</v>
      </c>
      <c r="C32" s="62">
        <v>0</v>
      </c>
      <c r="D32" s="62">
        <v>595170</v>
      </c>
      <c r="E32" s="62">
        <v>0</v>
      </c>
      <c r="F32" s="62">
        <v>0</v>
      </c>
      <c r="G32" s="62">
        <v>0</v>
      </c>
      <c r="H32" s="856">
        <v>0</v>
      </c>
      <c r="I32" s="252">
        <v>16974530</v>
      </c>
      <c r="AM32"/>
      <c r="AN32"/>
    </row>
    <row r="33" spans="1:40" ht="24" x14ac:dyDescent="0.25">
      <c r="A33" s="20" t="s">
        <v>63</v>
      </c>
      <c r="B33" s="86" t="s">
        <v>286</v>
      </c>
      <c r="C33" s="23">
        <v>0</v>
      </c>
      <c r="D33" s="23">
        <v>59049</v>
      </c>
      <c r="E33" s="23">
        <v>0</v>
      </c>
      <c r="F33" s="23">
        <v>0</v>
      </c>
      <c r="G33" s="23">
        <v>0</v>
      </c>
      <c r="H33" s="857">
        <v>0</v>
      </c>
      <c r="I33" s="50">
        <v>3513572</v>
      </c>
      <c r="AM33"/>
      <c r="AN33"/>
    </row>
    <row r="34" spans="1:40" ht="15" customHeight="1" x14ac:dyDescent="0.25">
      <c r="A34" s="28" t="s">
        <v>64</v>
      </c>
      <c r="B34" s="86" t="s">
        <v>41</v>
      </c>
      <c r="C34" s="23">
        <v>228600</v>
      </c>
      <c r="D34" s="23">
        <v>0</v>
      </c>
      <c r="E34" s="23">
        <v>813218</v>
      </c>
      <c r="F34" s="23">
        <v>629207</v>
      </c>
      <c r="G34" s="23">
        <v>0</v>
      </c>
      <c r="H34" s="857">
        <v>4549164</v>
      </c>
      <c r="I34" s="50">
        <v>5813368</v>
      </c>
      <c r="AM34"/>
      <c r="AN34"/>
    </row>
    <row r="35" spans="1:40" ht="15" customHeight="1" x14ac:dyDescent="0.25">
      <c r="A35" s="20" t="s">
        <v>65</v>
      </c>
      <c r="B35" s="86" t="s">
        <v>42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857">
        <v>0</v>
      </c>
      <c r="I35" s="50">
        <v>0</v>
      </c>
      <c r="AM35"/>
      <c r="AN35"/>
    </row>
    <row r="36" spans="1:40" ht="15" customHeight="1" x14ac:dyDescent="0.25">
      <c r="A36" s="28" t="s">
        <v>66</v>
      </c>
      <c r="B36" s="86" t="s">
        <v>197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857">
        <v>0</v>
      </c>
      <c r="I36" s="50">
        <v>0</v>
      </c>
      <c r="AM36"/>
      <c r="AN36"/>
    </row>
    <row r="37" spans="1:40" x14ac:dyDescent="0.25">
      <c r="A37" s="20" t="s">
        <v>67</v>
      </c>
      <c r="B37" s="86" t="s">
        <v>198</v>
      </c>
      <c r="C37" s="23">
        <v>716562</v>
      </c>
      <c r="D37" s="23">
        <v>0</v>
      </c>
      <c r="E37" s="23">
        <v>0</v>
      </c>
      <c r="F37" s="23">
        <v>0</v>
      </c>
      <c r="G37" s="23">
        <v>0</v>
      </c>
      <c r="H37" s="857">
        <v>0</v>
      </c>
      <c r="I37" s="50">
        <v>0</v>
      </c>
      <c r="AM37"/>
      <c r="AN37"/>
    </row>
    <row r="38" spans="1:40" x14ac:dyDescent="0.25">
      <c r="A38" s="28" t="s">
        <v>68</v>
      </c>
      <c r="B38" s="86" t="s">
        <v>199</v>
      </c>
      <c r="C38" s="23">
        <v>0</v>
      </c>
      <c r="D38" s="23">
        <v>0</v>
      </c>
      <c r="E38" s="23">
        <v>0</v>
      </c>
      <c r="F38" s="23">
        <v>0</v>
      </c>
      <c r="G38" s="23">
        <v>8607000</v>
      </c>
      <c r="H38" s="857">
        <v>0</v>
      </c>
      <c r="I38" s="50">
        <v>0</v>
      </c>
      <c r="AM38"/>
      <c r="AN38"/>
    </row>
    <row r="39" spans="1:40" ht="15" customHeight="1" x14ac:dyDescent="0.25">
      <c r="A39" s="260" t="s">
        <v>69</v>
      </c>
      <c r="B39" s="264" t="s">
        <v>545</v>
      </c>
      <c r="C39" s="38">
        <f>SUM(C32:C38)</f>
        <v>945162</v>
      </c>
      <c r="D39" s="731">
        <f t="shared" ref="D39:I39" si="4">SUM(D32:D38)</f>
        <v>654219</v>
      </c>
      <c r="E39" s="38">
        <f t="shared" si="4"/>
        <v>813218</v>
      </c>
      <c r="F39" s="38">
        <f t="shared" si="4"/>
        <v>629207</v>
      </c>
      <c r="G39" s="38">
        <f t="shared" si="4"/>
        <v>8607000</v>
      </c>
      <c r="H39" s="858">
        <f t="shared" si="4"/>
        <v>4549164</v>
      </c>
      <c r="I39" s="103">
        <f t="shared" si="4"/>
        <v>26301470</v>
      </c>
      <c r="AM39"/>
      <c r="AN39"/>
    </row>
    <row r="40" spans="1:40" ht="15" customHeight="1" x14ac:dyDescent="0.25">
      <c r="A40" s="28" t="s">
        <v>70</v>
      </c>
      <c r="B40" s="86" t="s">
        <v>200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857">
        <v>0</v>
      </c>
      <c r="I40" s="50">
        <v>1189700</v>
      </c>
      <c r="AM40"/>
      <c r="AN40"/>
    </row>
    <row r="41" spans="1:40" ht="15" customHeight="1" x14ac:dyDescent="0.25">
      <c r="A41" s="20" t="s">
        <v>71</v>
      </c>
      <c r="B41" s="86" t="s">
        <v>201</v>
      </c>
      <c r="C41" s="23">
        <v>0</v>
      </c>
      <c r="D41" s="23">
        <v>0</v>
      </c>
      <c r="E41" s="23">
        <v>19977628</v>
      </c>
      <c r="F41" s="23">
        <v>0</v>
      </c>
      <c r="G41" s="23">
        <v>0</v>
      </c>
      <c r="H41" s="857">
        <v>0</v>
      </c>
      <c r="I41" s="50">
        <v>0</v>
      </c>
      <c r="AM41"/>
      <c r="AN41"/>
    </row>
    <row r="42" spans="1:40" ht="24" x14ac:dyDescent="0.25">
      <c r="A42" s="20" t="s">
        <v>127</v>
      </c>
      <c r="B42" s="86" t="s">
        <v>883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857">
        <v>0</v>
      </c>
      <c r="I42" s="50"/>
      <c r="AM42"/>
      <c r="AN42"/>
    </row>
    <row r="43" spans="1:40" ht="24" x14ac:dyDescent="0.25">
      <c r="A43" s="20" t="s">
        <v>72</v>
      </c>
      <c r="B43" s="86" t="s">
        <v>884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857">
        <v>0</v>
      </c>
      <c r="I43" s="50">
        <v>0</v>
      </c>
      <c r="AM43"/>
      <c r="AN43"/>
    </row>
    <row r="44" spans="1:40" ht="15" customHeight="1" x14ac:dyDescent="0.25">
      <c r="A44" s="260">
        <v>13</v>
      </c>
      <c r="B44" s="264" t="s">
        <v>871</v>
      </c>
      <c r="C44" s="38">
        <f>SUM(C40:C43)</f>
        <v>0</v>
      </c>
      <c r="D44" s="731">
        <f t="shared" ref="D44:I44" si="5">SUM(D40:D43)</f>
        <v>0</v>
      </c>
      <c r="E44" s="38">
        <f t="shared" si="5"/>
        <v>19977628</v>
      </c>
      <c r="F44" s="38">
        <f t="shared" si="5"/>
        <v>0</v>
      </c>
      <c r="G44" s="38">
        <f t="shared" si="5"/>
        <v>0</v>
      </c>
      <c r="H44" s="858">
        <f t="shared" si="5"/>
        <v>0</v>
      </c>
      <c r="I44" s="103">
        <f t="shared" si="5"/>
        <v>1189700</v>
      </c>
      <c r="AM44"/>
      <c r="AN44"/>
    </row>
    <row r="45" spans="1:40" ht="15" customHeight="1" x14ac:dyDescent="0.25">
      <c r="A45" s="571">
        <v>14</v>
      </c>
      <c r="B45" s="87" t="s">
        <v>872</v>
      </c>
      <c r="C45" s="34">
        <f>C39+C44</f>
        <v>945162</v>
      </c>
      <c r="D45" s="853">
        <f t="shared" ref="D45:H45" si="6">D39+D44</f>
        <v>654219</v>
      </c>
      <c r="E45" s="34">
        <f t="shared" si="6"/>
        <v>20790846</v>
      </c>
      <c r="F45" s="34">
        <f t="shared" si="6"/>
        <v>629207</v>
      </c>
      <c r="G45" s="34">
        <f t="shared" si="6"/>
        <v>8607000</v>
      </c>
      <c r="H45" s="859">
        <f t="shared" si="6"/>
        <v>4549164</v>
      </c>
      <c r="I45" s="77">
        <f>I39+I44</f>
        <v>27491170</v>
      </c>
      <c r="AM45"/>
      <c r="AN45"/>
    </row>
    <row r="46" spans="1:40" ht="15" customHeight="1" x14ac:dyDescent="0.25">
      <c r="A46" s="20">
        <v>15</v>
      </c>
      <c r="B46" s="86" t="s">
        <v>546</v>
      </c>
      <c r="C46" s="23">
        <v>0</v>
      </c>
      <c r="D46" s="730">
        <v>0</v>
      </c>
      <c r="E46" s="23">
        <v>0</v>
      </c>
      <c r="F46" s="23">
        <v>0</v>
      </c>
      <c r="G46" s="23">
        <v>0</v>
      </c>
      <c r="H46" s="857">
        <v>0</v>
      </c>
      <c r="I46" s="50">
        <v>0</v>
      </c>
      <c r="AM46"/>
      <c r="AN46"/>
    </row>
    <row r="47" spans="1:40" ht="15" customHeight="1" x14ac:dyDescent="0.25">
      <c r="A47" s="28">
        <v>16</v>
      </c>
      <c r="B47" s="86" t="s">
        <v>203</v>
      </c>
      <c r="C47" s="23">
        <v>0</v>
      </c>
      <c r="D47" s="730">
        <v>0</v>
      </c>
      <c r="E47" s="23">
        <v>0</v>
      </c>
      <c r="F47" s="23">
        <v>0</v>
      </c>
      <c r="G47" s="23">
        <v>0</v>
      </c>
      <c r="H47" s="857">
        <v>0</v>
      </c>
      <c r="I47" s="50">
        <v>0</v>
      </c>
      <c r="AM47"/>
      <c r="AN47"/>
    </row>
    <row r="48" spans="1:40" ht="15" customHeight="1" x14ac:dyDescent="0.25">
      <c r="A48" s="260">
        <v>17</v>
      </c>
      <c r="B48" s="264" t="s">
        <v>873</v>
      </c>
      <c r="C48" s="38">
        <v>0</v>
      </c>
      <c r="D48" s="731">
        <v>0</v>
      </c>
      <c r="E48" s="38">
        <v>0</v>
      </c>
      <c r="F48" s="38">
        <v>0</v>
      </c>
      <c r="G48" s="38">
        <v>0</v>
      </c>
      <c r="H48" s="858">
        <v>0</v>
      </c>
      <c r="I48" s="103">
        <v>0</v>
      </c>
      <c r="AM48"/>
      <c r="AN48"/>
    </row>
    <row r="49" spans="1:44" ht="15" customHeight="1" x14ac:dyDescent="0.25">
      <c r="A49" s="504">
        <v>18</v>
      </c>
      <c r="B49" s="505" t="s">
        <v>874</v>
      </c>
      <c r="C49" s="503">
        <f t="shared" ref="C49:I49" si="7">C45+C48</f>
        <v>945162</v>
      </c>
      <c r="D49" s="854">
        <f t="shared" si="7"/>
        <v>654219</v>
      </c>
      <c r="E49" s="503">
        <f t="shared" si="7"/>
        <v>20790846</v>
      </c>
      <c r="F49" s="503">
        <f t="shared" si="7"/>
        <v>629207</v>
      </c>
      <c r="G49" s="503">
        <f t="shared" si="7"/>
        <v>8607000</v>
      </c>
      <c r="H49" s="860">
        <f t="shared" si="7"/>
        <v>4549164</v>
      </c>
      <c r="I49" s="540">
        <f t="shared" si="7"/>
        <v>27491170</v>
      </c>
      <c r="AM49"/>
      <c r="AN49"/>
    </row>
    <row r="50" spans="1:44" ht="15" customHeight="1" thickBot="1" x14ac:dyDescent="0.3">
      <c r="A50" s="98">
        <v>19</v>
      </c>
      <c r="B50" s="89" t="s">
        <v>204</v>
      </c>
      <c r="C50" s="27">
        <v>0</v>
      </c>
      <c r="D50" s="27">
        <v>1</v>
      </c>
      <c r="E50" s="855">
        <v>0</v>
      </c>
      <c r="F50" s="27">
        <v>0</v>
      </c>
      <c r="G50" s="27">
        <v>0</v>
      </c>
      <c r="H50" s="861">
        <v>0</v>
      </c>
      <c r="I50" s="51">
        <v>7</v>
      </c>
      <c r="AM50"/>
      <c r="AN50"/>
    </row>
    <row r="51" spans="1:44" ht="15" customHeight="1" thickTop="1" x14ac:dyDescent="0.25">
      <c r="A51" s="160"/>
      <c r="B51" s="265"/>
      <c r="C51" s="573"/>
      <c r="D51" s="573"/>
      <c r="E51" s="573"/>
      <c r="F51" s="573"/>
      <c r="G51" s="573"/>
      <c r="H51" s="573"/>
      <c r="I51" s="573"/>
      <c r="J51" s="573"/>
      <c r="K51" s="573"/>
      <c r="AL51"/>
      <c r="AM51"/>
      <c r="AN51"/>
    </row>
    <row r="52" spans="1:44" ht="15" customHeight="1" x14ac:dyDescent="0.25">
      <c r="A52" s="160"/>
      <c r="B52" s="265"/>
      <c r="C52" s="573"/>
      <c r="D52" s="573"/>
      <c r="E52" s="573"/>
      <c r="F52" s="573"/>
      <c r="G52" s="573"/>
      <c r="H52" s="573"/>
      <c r="I52" s="573"/>
      <c r="J52" s="573"/>
      <c r="K52" s="573"/>
      <c r="AL52"/>
      <c r="AM52"/>
      <c r="AN52"/>
    </row>
    <row r="53" spans="1:44" s="1" customFormat="1" ht="13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5" t="str">
        <f>J27</f>
        <v>20. melléklet folytatása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44" s="1" customFormat="1" ht="13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5" t="str">
        <f>J2</f>
        <v>a  .../2019. (V....) önkormányzati rendelethez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44" s="1" customFormat="1" ht="13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K55" s="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4" s="1" customFormat="1" ht="15" customHeight="1" thickBot="1" x14ac:dyDescent="0.3">
      <c r="C56" s="10"/>
      <c r="D56" s="10"/>
      <c r="E56" s="10"/>
      <c r="F56" s="10"/>
      <c r="G56" s="10"/>
      <c r="H56" s="10"/>
      <c r="I56" s="5" t="s">
        <v>559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1:44" s="1" customFormat="1" ht="75" customHeight="1" thickTop="1" thickBot="1" x14ac:dyDescent="0.3">
      <c r="A57" s="267" t="s">
        <v>143</v>
      </c>
      <c r="B57" s="120" t="s">
        <v>125</v>
      </c>
      <c r="C57" s="120" t="s">
        <v>627</v>
      </c>
      <c r="D57" s="572" t="s">
        <v>186</v>
      </c>
      <c r="E57" s="120" t="s">
        <v>187</v>
      </c>
      <c r="F57" s="120" t="s">
        <v>188</v>
      </c>
      <c r="G57" s="728" t="s">
        <v>189</v>
      </c>
      <c r="H57" s="120" t="s">
        <v>547</v>
      </c>
      <c r="I57" s="930" t="s">
        <v>881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s="1" customFormat="1" ht="15" customHeight="1" thickTop="1" x14ac:dyDescent="0.25">
      <c r="A58" s="28" t="s">
        <v>62</v>
      </c>
      <c r="B58" s="85" t="s">
        <v>40</v>
      </c>
      <c r="C58" s="62">
        <v>2191796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931">
        <v>581384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4" s="1" customFormat="1" ht="24" x14ac:dyDescent="0.25">
      <c r="A59" s="20" t="s">
        <v>63</v>
      </c>
      <c r="B59" s="86" t="s">
        <v>286</v>
      </c>
      <c r="C59" s="23">
        <v>455820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932">
        <v>96540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4" s="1" customFormat="1" ht="15" customHeight="1" x14ac:dyDescent="0.25">
      <c r="A60" s="28" t="s">
        <v>64</v>
      </c>
      <c r="B60" s="86" t="s">
        <v>41</v>
      </c>
      <c r="C60" s="23">
        <v>5570452</v>
      </c>
      <c r="D60" s="23">
        <v>540468</v>
      </c>
      <c r="E60" s="23">
        <v>0</v>
      </c>
      <c r="F60" s="23">
        <v>741581</v>
      </c>
      <c r="G60" s="23">
        <v>2601290</v>
      </c>
      <c r="H60" s="23">
        <v>132400</v>
      </c>
      <c r="I60" s="932">
        <v>195000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4" s="1" customFormat="1" ht="15" customHeight="1" x14ac:dyDescent="0.25">
      <c r="A61" s="20" t="s">
        <v>65</v>
      </c>
      <c r="B61" s="86" t="s">
        <v>42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723">
        <v>0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4" s="1" customFormat="1" ht="15" customHeight="1" x14ac:dyDescent="0.25">
      <c r="A62" s="28" t="s">
        <v>66</v>
      </c>
      <c r="B62" s="86" t="s">
        <v>197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723">
        <v>0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4" s="1" customFormat="1" x14ac:dyDescent="0.25">
      <c r="A63" s="20" t="s">
        <v>67</v>
      </c>
      <c r="B63" s="86" t="s">
        <v>198</v>
      </c>
      <c r="C63" s="23">
        <v>0</v>
      </c>
      <c r="D63" s="23">
        <v>0</v>
      </c>
      <c r="E63" s="23">
        <v>842800</v>
      </c>
      <c r="F63" s="23">
        <v>0</v>
      </c>
      <c r="G63" s="23">
        <v>0</v>
      </c>
      <c r="H63" s="23">
        <v>0</v>
      </c>
      <c r="I63" s="723">
        <v>0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4" s="1" customFormat="1" x14ac:dyDescent="0.25">
      <c r="A64" s="28" t="s">
        <v>68</v>
      </c>
      <c r="B64" s="86" t="s">
        <v>199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723">
        <v>0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1" customFormat="1" ht="15" customHeight="1" x14ac:dyDescent="0.25">
      <c r="A65" s="260" t="s">
        <v>69</v>
      </c>
      <c r="B65" s="264" t="s">
        <v>545</v>
      </c>
      <c r="C65" s="858">
        <f>SUM(C58:C64)</f>
        <v>8218068</v>
      </c>
      <c r="D65" s="38">
        <f>SUM(D58:D64)</f>
        <v>540468</v>
      </c>
      <c r="E65" s="38">
        <f>SUM(E58:E64)</f>
        <v>842800</v>
      </c>
      <c r="F65" s="731">
        <f t="shared" ref="F65:H65" si="8">SUM(F58:F64)</f>
        <v>741581</v>
      </c>
      <c r="G65" s="38">
        <f t="shared" si="8"/>
        <v>2601290</v>
      </c>
      <c r="H65" s="38">
        <f t="shared" si="8"/>
        <v>132400</v>
      </c>
      <c r="I65" s="724">
        <f t="shared" ref="I65" si="9">SUM(I58:I64)</f>
        <v>872924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1" customFormat="1" ht="15" customHeight="1" x14ac:dyDescent="0.25">
      <c r="A66" s="28" t="s">
        <v>70</v>
      </c>
      <c r="B66" s="86" t="s">
        <v>200</v>
      </c>
      <c r="C66" s="23">
        <v>411537</v>
      </c>
      <c r="D66" s="23">
        <v>0</v>
      </c>
      <c r="E66" s="23">
        <v>0</v>
      </c>
      <c r="F66" s="730">
        <v>0</v>
      </c>
      <c r="G66" s="23">
        <v>0</v>
      </c>
      <c r="H66" s="23">
        <v>0</v>
      </c>
      <c r="I66" s="723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1" customFormat="1" ht="15" customHeight="1" x14ac:dyDescent="0.25">
      <c r="A67" s="20" t="s">
        <v>71</v>
      </c>
      <c r="B67" s="86" t="s">
        <v>201</v>
      </c>
      <c r="C67" s="857">
        <v>0</v>
      </c>
      <c r="D67" s="23">
        <v>0</v>
      </c>
      <c r="E67" s="23">
        <v>0</v>
      </c>
      <c r="F67" s="730">
        <v>0</v>
      </c>
      <c r="G67" s="23">
        <v>0</v>
      </c>
      <c r="H67" s="23">
        <v>0</v>
      </c>
      <c r="I67" s="723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1" customFormat="1" ht="24.75" customHeight="1" x14ac:dyDescent="0.25">
      <c r="A68" s="20" t="s">
        <v>127</v>
      </c>
      <c r="B68" s="86" t="s">
        <v>883</v>
      </c>
      <c r="C68" s="857">
        <v>0</v>
      </c>
      <c r="D68" s="23">
        <v>0</v>
      </c>
      <c r="E68" s="23">
        <v>0</v>
      </c>
      <c r="F68" s="730">
        <v>0</v>
      </c>
      <c r="G68" s="23">
        <v>0</v>
      </c>
      <c r="H68" s="23">
        <v>0</v>
      </c>
      <c r="I68" s="723">
        <v>0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1" customFormat="1" ht="24" x14ac:dyDescent="0.25">
      <c r="A69" s="20" t="s">
        <v>72</v>
      </c>
      <c r="B69" s="86" t="s">
        <v>884</v>
      </c>
      <c r="C69" s="857">
        <v>0</v>
      </c>
      <c r="D69" s="23">
        <v>0</v>
      </c>
      <c r="E69" s="23">
        <v>0</v>
      </c>
      <c r="F69" s="730">
        <v>0</v>
      </c>
      <c r="G69" s="23">
        <v>0</v>
      </c>
      <c r="H69" s="23">
        <v>0</v>
      </c>
      <c r="I69" s="723">
        <v>0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1" customFormat="1" ht="15" customHeight="1" x14ac:dyDescent="0.25">
      <c r="A70" s="260">
        <v>13</v>
      </c>
      <c r="B70" s="264" t="s">
        <v>871</v>
      </c>
      <c r="C70" s="858">
        <f>SUM(C66:C69)</f>
        <v>411537</v>
      </c>
      <c r="D70" s="38">
        <f>SUM(D66:D69)</f>
        <v>0</v>
      </c>
      <c r="E70" s="38">
        <f>SUM(E66:E69)</f>
        <v>0</v>
      </c>
      <c r="F70" s="731">
        <f t="shared" ref="F70:H70" si="10">SUM(F66:F69)</f>
        <v>0</v>
      </c>
      <c r="G70" s="38">
        <f t="shared" si="10"/>
        <v>0</v>
      </c>
      <c r="H70" s="38">
        <f t="shared" si="10"/>
        <v>0</v>
      </c>
      <c r="I70" s="724">
        <f t="shared" ref="I70" si="11">SUM(I66:I69)</f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1" customFormat="1" ht="15" customHeight="1" x14ac:dyDescent="0.25">
      <c r="A71" s="571">
        <v>14</v>
      </c>
      <c r="B71" s="87" t="s">
        <v>872</v>
      </c>
      <c r="C71" s="859">
        <f>C65+C70</f>
        <v>8629605</v>
      </c>
      <c r="D71" s="34">
        <f>D65+D70</f>
        <v>540468</v>
      </c>
      <c r="E71" s="34">
        <f>E65+E70</f>
        <v>842800</v>
      </c>
      <c r="F71" s="853">
        <f t="shared" ref="F71:H71" si="12">F65+F70</f>
        <v>741581</v>
      </c>
      <c r="G71" s="34">
        <f t="shared" si="12"/>
        <v>2601290</v>
      </c>
      <c r="H71" s="34">
        <f t="shared" si="12"/>
        <v>132400</v>
      </c>
      <c r="I71" s="725">
        <f t="shared" ref="I71" si="13">I65+I70</f>
        <v>872924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1" customFormat="1" ht="15" customHeight="1" x14ac:dyDescent="0.25">
      <c r="A72" s="20">
        <v>15</v>
      </c>
      <c r="B72" s="86" t="s">
        <v>546</v>
      </c>
      <c r="C72" s="857">
        <v>0</v>
      </c>
      <c r="D72" s="23">
        <v>0</v>
      </c>
      <c r="E72" s="23">
        <v>0</v>
      </c>
      <c r="F72" s="730">
        <v>0</v>
      </c>
      <c r="G72" s="23">
        <v>0</v>
      </c>
      <c r="H72" s="23">
        <v>0</v>
      </c>
      <c r="I72" s="723">
        <v>0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1" customFormat="1" ht="15" customHeight="1" x14ac:dyDescent="0.25">
      <c r="A73" s="28">
        <v>16</v>
      </c>
      <c r="B73" s="86" t="s">
        <v>203</v>
      </c>
      <c r="C73" s="857">
        <v>0</v>
      </c>
      <c r="D73" s="23">
        <v>0</v>
      </c>
      <c r="E73" s="23">
        <v>0</v>
      </c>
      <c r="F73" s="730">
        <v>0</v>
      </c>
      <c r="G73" s="23">
        <v>0</v>
      </c>
      <c r="H73" s="23">
        <v>0</v>
      </c>
      <c r="I73" s="723">
        <v>0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1" customFormat="1" ht="15" customHeight="1" x14ac:dyDescent="0.25">
      <c r="A74" s="260">
        <v>17</v>
      </c>
      <c r="B74" s="264" t="s">
        <v>873</v>
      </c>
      <c r="C74" s="858">
        <v>0</v>
      </c>
      <c r="D74" s="38">
        <v>0</v>
      </c>
      <c r="E74" s="38">
        <v>0</v>
      </c>
      <c r="F74" s="731">
        <v>0</v>
      </c>
      <c r="G74" s="38">
        <v>0</v>
      </c>
      <c r="H74" s="38">
        <v>0</v>
      </c>
      <c r="I74" s="724"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s="1" customFormat="1" ht="15" customHeight="1" x14ac:dyDescent="0.25">
      <c r="A75" s="504">
        <v>18</v>
      </c>
      <c r="B75" s="505" t="s">
        <v>874</v>
      </c>
      <c r="C75" s="860">
        <f t="shared" ref="C75:I75" si="14">C71+C74</f>
        <v>8629605</v>
      </c>
      <c r="D75" s="503">
        <f t="shared" si="14"/>
        <v>540468</v>
      </c>
      <c r="E75" s="503">
        <f t="shared" si="14"/>
        <v>842800</v>
      </c>
      <c r="F75" s="854">
        <f t="shared" si="14"/>
        <v>741581</v>
      </c>
      <c r="G75" s="503">
        <f t="shared" si="14"/>
        <v>2601290</v>
      </c>
      <c r="H75" s="503">
        <f t="shared" si="14"/>
        <v>132400</v>
      </c>
      <c r="I75" s="726">
        <f t="shared" si="14"/>
        <v>872924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s="1" customFormat="1" ht="15" customHeight="1" thickBot="1" x14ac:dyDescent="0.3">
      <c r="A76" s="98">
        <v>19</v>
      </c>
      <c r="B76" s="89" t="s">
        <v>204</v>
      </c>
      <c r="C76" s="861">
        <v>1</v>
      </c>
      <c r="D76" s="27">
        <v>0</v>
      </c>
      <c r="E76" s="27">
        <v>0</v>
      </c>
      <c r="F76" s="855">
        <v>0</v>
      </c>
      <c r="G76" s="27">
        <v>0</v>
      </c>
      <c r="H76" s="27">
        <v>0</v>
      </c>
      <c r="I76" s="727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s="1" customFormat="1" ht="15" customHeight="1" thickTop="1" x14ac:dyDescent="0.25">
      <c r="A77" s="160"/>
      <c r="B77" s="265"/>
      <c r="C77" s="573"/>
      <c r="D77" s="573"/>
      <c r="E77" s="573"/>
      <c r="F77" s="573"/>
      <c r="G77" s="573"/>
      <c r="H77" s="573"/>
      <c r="I77" s="573"/>
      <c r="J77" s="573"/>
      <c r="K77" s="573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41" s="1" customFormat="1" ht="15" customHeight="1" x14ac:dyDescent="0.25">
      <c r="A78" s="160"/>
      <c r="B78" s="265"/>
      <c r="C78" s="573"/>
      <c r="D78" s="573"/>
      <c r="E78" s="573"/>
      <c r="F78" s="573"/>
      <c r="G78" s="573"/>
      <c r="H78" s="573"/>
      <c r="I78" s="573"/>
      <c r="J78" s="573"/>
      <c r="K78" s="573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41" s="1" customFormat="1" ht="15" customHeight="1" x14ac:dyDescent="0.25">
      <c r="A79" s="160"/>
      <c r="B79" s="265"/>
      <c r="C79" s="573"/>
      <c r="D79" s="573"/>
      <c r="E79" s="573"/>
      <c r="F79" s="573"/>
      <c r="G79" s="573"/>
      <c r="H79" s="573"/>
      <c r="I79" s="573"/>
      <c r="J79" s="573"/>
      <c r="K79" s="573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41" ht="13.5" customHeight="1" x14ac:dyDescent="0.25">
      <c r="A80" s="8"/>
      <c r="B80" s="8"/>
      <c r="C80" s="8"/>
      <c r="D80" s="8"/>
      <c r="E80" s="8"/>
      <c r="F80" s="8"/>
      <c r="G80" s="8"/>
      <c r="J80" s="5" t="str">
        <f>J27</f>
        <v>20. melléklet folytatása</v>
      </c>
      <c r="AN80"/>
    </row>
    <row r="81" spans="1:40" ht="13.5" customHeight="1" x14ac:dyDescent="0.25">
      <c r="A81" s="8"/>
      <c r="B81" s="8"/>
      <c r="C81" s="8"/>
      <c r="D81" s="8"/>
      <c r="E81" s="8"/>
      <c r="F81" s="8"/>
      <c r="G81" s="8"/>
      <c r="J81" s="5" t="str">
        <f>J2</f>
        <v>a  .../2019. (V....) önkormányzati rendelethez</v>
      </c>
      <c r="AN81"/>
    </row>
    <row r="82" spans="1:40" ht="13.5" customHeight="1" x14ac:dyDescent="0.25">
      <c r="A82" s="8"/>
      <c r="B82" s="8"/>
      <c r="C82" s="8"/>
      <c r="D82" s="8"/>
      <c r="E82" s="8"/>
      <c r="F82" s="8"/>
      <c r="G82" s="8"/>
      <c r="I82" s="4"/>
      <c r="J82" s="5"/>
      <c r="K82" s="5"/>
    </row>
    <row r="83" spans="1:40" ht="15" customHeight="1" thickBot="1" x14ac:dyDescent="0.3">
      <c r="A83" s="8"/>
      <c r="B83" s="10"/>
      <c r="C83" s="5"/>
      <c r="D83" s="10"/>
      <c r="E83" s="5"/>
      <c r="G83" s="5" t="s">
        <v>559</v>
      </c>
      <c r="AJ83"/>
      <c r="AK83"/>
      <c r="AL83"/>
      <c r="AM83"/>
      <c r="AN83"/>
    </row>
    <row r="84" spans="1:40" ht="73.2" thickTop="1" thickBot="1" x14ac:dyDescent="0.3">
      <c r="A84" s="267" t="s">
        <v>143</v>
      </c>
      <c r="B84" s="120" t="s">
        <v>125</v>
      </c>
      <c r="C84" s="120" t="s">
        <v>192</v>
      </c>
      <c r="D84" s="120" t="s">
        <v>507</v>
      </c>
      <c r="E84" s="120" t="s">
        <v>195</v>
      </c>
      <c r="F84" s="120" t="s">
        <v>628</v>
      </c>
      <c r="G84" s="721" t="s">
        <v>196</v>
      </c>
      <c r="I84" s="266"/>
      <c r="J84" s="266"/>
    </row>
    <row r="85" spans="1:40" ht="15" customHeight="1" thickTop="1" x14ac:dyDescent="0.25">
      <c r="A85" s="28" t="s">
        <v>62</v>
      </c>
      <c r="B85" s="85" t="s">
        <v>40</v>
      </c>
      <c r="C85" s="45">
        <v>338780</v>
      </c>
      <c r="D85" s="45">
        <v>6011126</v>
      </c>
      <c r="E85" s="62">
        <v>0</v>
      </c>
      <c r="F85" s="62">
        <v>0</v>
      </c>
      <c r="G85" s="722">
        <v>0</v>
      </c>
      <c r="I85" s="158"/>
      <c r="J85" s="158"/>
      <c r="AL85"/>
      <c r="AM85"/>
      <c r="AN85"/>
    </row>
    <row r="86" spans="1:40" ht="24" x14ac:dyDescent="0.25">
      <c r="A86" s="20" t="s">
        <v>63</v>
      </c>
      <c r="B86" s="86" t="s">
        <v>286</v>
      </c>
      <c r="C86" s="23">
        <v>60025</v>
      </c>
      <c r="D86" s="23">
        <v>1227104</v>
      </c>
      <c r="E86" s="23">
        <v>0</v>
      </c>
      <c r="F86" s="23">
        <v>0</v>
      </c>
      <c r="G86" s="723">
        <v>125618</v>
      </c>
      <c r="I86" s="158"/>
      <c r="J86" s="158"/>
      <c r="AL86"/>
      <c r="AM86"/>
      <c r="AN86"/>
    </row>
    <row r="87" spans="1:40" ht="15" customHeight="1" x14ac:dyDescent="0.25">
      <c r="A87" s="28" t="s">
        <v>64</v>
      </c>
      <c r="B87" s="86" t="s">
        <v>41</v>
      </c>
      <c r="C87" s="23">
        <v>192800</v>
      </c>
      <c r="D87" s="23">
        <v>2174733</v>
      </c>
      <c r="E87" s="23">
        <v>0</v>
      </c>
      <c r="F87" s="23">
        <v>0</v>
      </c>
      <c r="G87" s="723">
        <v>0</v>
      </c>
      <c r="I87" s="158"/>
      <c r="J87" s="158"/>
      <c r="AL87"/>
      <c r="AM87"/>
      <c r="AN87"/>
    </row>
    <row r="88" spans="1:40" ht="15" customHeight="1" x14ac:dyDescent="0.25">
      <c r="A88" s="20" t="s">
        <v>65</v>
      </c>
      <c r="B88" s="86" t="s">
        <v>42</v>
      </c>
      <c r="C88" s="23">
        <v>0</v>
      </c>
      <c r="D88" s="23">
        <v>0</v>
      </c>
      <c r="E88" s="23">
        <v>0</v>
      </c>
      <c r="F88" s="23">
        <v>0</v>
      </c>
      <c r="G88" s="723">
        <v>2397733</v>
      </c>
      <c r="I88" s="158"/>
      <c r="J88" s="158"/>
      <c r="AL88"/>
      <c r="AM88"/>
      <c r="AN88"/>
    </row>
    <row r="89" spans="1:40" ht="15" customHeight="1" x14ac:dyDescent="0.25">
      <c r="A89" s="28" t="s">
        <v>66</v>
      </c>
      <c r="B89" s="86" t="s">
        <v>197</v>
      </c>
      <c r="C89" s="23">
        <v>0</v>
      </c>
      <c r="D89" s="23">
        <v>0</v>
      </c>
      <c r="E89" s="23">
        <v>0</v>
      </c>
      <c r="F89" s="23">
        <v>0</v>
      </c>
      <c r="G89" s="723">
        <v>0</v>
      </c>
      <c r="I89" s="158"/>
      <c r="J89" s="158"/>
      <c r="AL89"/>
      <c r="AM89"/>
      <c r="AN89"/>
    </row>
    <row r="90" spans="1:40" x14ac:dyDescent="0.25">
      <c r="A90" s="20" t="s">
        <v>67</v>
      </c>
      <c r="B90" s="86" t="s">
        <v>198</v>
      </c>
      <c r="C90" s="23">
        <v>0</v>
      </c>
      <c r="D90" s="23">
        <v>0</v>
      </c>
      <c r="E90" s="23">
        <v>438716</v>
      </c>
      <c r="F90" s="23">
        <v>112537</v>
      </c>
      <c r="G90" s="723">
        <v>775112</v>
      </c>
      <c r="I90" s="158"/>
      <c r="J90" s="158"/>
      <c r="AL90"/>
      <c r="AM90"/>
      <c r="AN90"/>
    </row>
    <row r="91" spans="1:40" x14ac:dyDescent="0.25">
      <c r="A91" s="28" t="s">
        <v>68</v>
      </c>
      <c r="B91" s="86" t="s">
        <v>199</v>
      </c>
      <c r="C91" s="23">
        <v>0</v>
      </c>
      <c r="D91" s="23">
        <v>0</v>
      </c>
      <c r="E91" s="23">
        <v>0</v>
      </c>
      <c r="F91" s="23">
        <v>0</v>
      </c>
      <c r="G91" s="723">
        <v>0</v>
      </c>
      <c r="I91" s="158"/>
      <c r="J91" s="158"/>
      <c r="AL91"/>
      <c r="AM91"/>
      <c r="AN91"/>
    </row>
    <row r="92" spans="1:40" ht="15" customHeight="1" x14ac:dyDescent="0.25">
      <c r="A92" s="260" t="s">
        <v>69</v>
      </c>
      <c r="B92" s="264" t="s">
        <v>545</v>
      </c>
      <c r="C92" s="38">
        <f>SUM(C85:C91)</f>
        <v>591605</v>
      </c>
      <c r="D92" s="38">
        <f>SUM(D85:D91)</f>
        <v>9412963</v>
      </c>
      <c r="E92" s="38">
        <f>SUM(E85:E91)</f>
        <v>438716</v>
      </c>
      <c r="F92" s="38">
        <f>SUM(F85:F91)</f>
        <v>112537</v>
      </c>
      <c r="G92" s="724">
        <f>SUM(G85:G91)</f>
        <v>3298463</v>
      </c>
      <c r="I92" s="158"/>
      <c r="J92" s="158"/>
      <c r="AL92"/>
      <c r="AM92"/>
      <c r="AN92"/>
    </row>
    <row r="93" spans="1:40" ht="15" customHeight="1" x14ac:dyDescent="0.25">
      <c r="A93" s="28" t="s">
        <v>70</v>
      </c>
      <c r="B93" s="86" t="s">
        <v>200</v>
      </c>
      <c r="C93" s="929">
        <v>78740</v>
      </c>
      <c r="D93" s="929">
        <v>13990</v>
      </c>
      <c r="E93" s="23">
        <v>0</v>
      </c>
      <c r="F93" s="23">
        <v>0</v>
      </c>
      <c r="G93" s="723">
        <v>0</v>
      </c>
      <c r="I93" s="158"/>
      <c r="J93" s="158"/>
      <c r="AL93"/>
      <c r="AM93"/>
      <c r="AN93"/>
    </row>
    <row r="94" spans="1:40" ht="15" customHeight="1" x14ac:dyDescent="0.25">
      <c r="A94" s="20" t="s">
        <v>71</v>
      </c>
      <c r="B94" s="86" t="s">
        <v>201</v>
      </c>
      <c r="C94" s="23">
        <v>0</v>
      </c>
      <c r="D94" s="23">
        <v>0</v>
      </c>
      <c r="E94" s="23">
        <v>0</v>
      </c>
      <c r="F94" s="23">
        <v>0</v>
      </c>
      <c r="G94" s="723">
        <v>0</v>
      </c>
      <c r="I94" s="158"/>
      <c r="J94" s="158"/>
      <c r="AL94"/>
      <c r="AM94"/>
      <c r="AN94"/>
    </row>
    <row r="95" spans="1:40" ht="24" x14ac:dyDescent="0.25">
      <c r="A95" s="20" t="s">
        <v>127</v>
      </c>
      <c r="B95" s="86" t="s">
        <v>883</v>
      </c>
      <c r="C95" s="23">
        <v>0</v>
      </c>
      <c r="D95" s="23">
        <v>0</v>
      </c>
      <c r="E95" s="23">
        <v>0</v>
      </c>
      <c r="F95" s="23">
        <v>0</v>
      </c>
      <c r="G95" s="723">
        <v>0</v>
      </c>
      <c r="I95" s="158"/>
      <c r="J95" s="158"/>
      <c r="AL95"/>
      <c r="AM95"/>
      <c r="AN95"/>
    </row>
    <row r="96" spans="1:40" ht="24" x14ac:dyDescent="0.25">
      <c r="A96" s="20" t="s">
        <v>72</v>
      </c>
      <c r="B96" s="86" t="s">
        <v>884</v>
      </c>
      <c r="C96" s="23">
        <v>0</v>
      </c>
      <c r="D96" s="23">
        <v>0</v>
      </c>
      <c r="E96" s="23">
        <v>0</v>
      </c>
      <c r="F96" s="23">
        <v>0</v>
      </c>
      <c r="G96" s="723">
        <v>0</v>
      </c>
      <c r="I96" s="158"/>
      <c r="J96" s="158"/>
      <c r="AL96"/>
      <c r="AM96"/>
      <c r="AN96"/>
    </row>
    <row r="97" spans="1:42" ht="15" customHeight="1" x14ac:dyDescent="0.25">
      <c r="A97" s="260">
        <v>13</v>
      </c>
      <c r="B97" s="264" t="s">
        <v>871</v>
      </c>
      <c r="C97" s="38">
        <f>SUM(C93:C96)</f>
        <v>78740</v>
      </c>
      <c r="D97" s="38">
        <f>SUM(D93:D96)</f>
        <v>13990</v>
      </c>
      <c r="E97" s="38">
        <f>SUM(E93:E96)</f>
        <v>0</v>
      </c>
      <c r="F97" s="38">
        <f>SUM(F93:F96)</f>
        <v>0</v>
      </c>
      <c r="G97" s="724">
        <f>SUM(G93:G96)</f>
        <v>0</v>
      </c>
      <c r="I97" s="158"/>
      <c r="J97" s="158"/>
      <c r="AL97"/>
      <c r="AM97"/>
      <c r="AN97"/>
    </row>
    <row r="98" spans="1:42" ht="15" customHeight="1" x14ac:dyDescent="0.25">
      <c r="A98" s="571">
        <v>14</v>
      </c>
      <c r="B98" s="87" t="s">
        <v>872</v>
      </c>
      <c r="C98" s="34">
        <f>C92+C97</f>
        <v>670345</v>
      </c>
      <c r="D98" s="34">
        <f>D92+D97</f>
        <v>9426953</v>
      </c>
      <c r="E98" s="34">
        <f>E92+E97</f>
        <v>438716</v>
      </c>
      <c r="F98" s="34">
        <f>F92+F97</f>
        <v>112537</v>
      </c>
      <c r="G98" s="725">
        <f>G92+G97</f>
        <v>3298463</v>
      </c>
      <c r="I98" s="158"/>
      <c r="J98" s="158"/>
      <c r="AL98"/>
      <c r="AM98"/>
      <c r="AN98"/>
    </row>
    <row r="99" spans="1:42" ht="15" customHeight="1" x14ac:dyDescent="0.25">
      <c r="A99" s="20">
        <v>15</v>
      </c>
      <c r="B99" s="86" t="s">
        <v>546</v>
      </c>
      <c r="C99" s="23">
        <v>0</v>
      </c>
      <c r="D99" s="23">
        <v>0</v>
      </c>
      <c r="E99" s="23">
        <v>0</v>
      </c>
      <c r="F99" s="23">
        <v>0</v>
      </c>
      <c r="G99" s="723">
        <v>0</v>
      </c>
      <c r="I99" s="158"/>
      <c r="J99" s="158"/>
      <c r="AL99"/>
      <c r="AM99"/>
      <c r="AN99"/>
    </row>
    <row r="100" spans="1:42" ht="15" customHeight="1" x14ac:dyDescent="0.25">
      <c r="A100" s="28">
        <v>16</v>
      </c>
      <c r="B100" s="86" t="s">
        <v>203</v>
      </c>
      <c r="C100" s="23">
        <v>0</v>
      </c>
      <c r="D100" s="23">
        <v>0</v>
      </c>
      <c r="E100" s="23">
        <v>0</v>
      </c>
      <c r="F100" s="23">
        <v>0</v>
      </c>
      <c r="G100" s="723">
        <v>0</v>
      </c>
      <c r="I100" s="158"/>
      <c r="J100" s="158"/>
      <c r="AL100"/>
      <c r="AM100"/>
      <c r="AN100"/>
    </row>
    <row r="101" spans="1:42" ht="15" customHeight="1" x14ac:dyDescent="0.25">
      <c r="A101" s="260">
        <v>17</v>
      </c>
      <c r="B101" s="264" t="s">
        <v>873</v>
      </c>
      <c r="C101" s="38">
        <v>0</v>
      </c>
      <c r="D101" s="38">
        <v>0</v>
      </c>
      <c r="E101" s="38">
        <v>0</v>
      </c>
      <c r="F101" s="38">
        <v>0</v>
      </c>
      <c r="G101" s="724">
        <v>0</v>
      </c>
      <c r="I101" s="158"/>
      <c r="J101" s="158"/>
      <c r="AL101"/>
      <c r="AM101"/>
      <c r="AN101"/>
    </row>
    <row r="102" spans="1:42" ht="15" customHeight="1" x14ac:dyDescent="0.25">
      <c r="A102" s="504">
        <v>18</v>
      </c>
      <c r="B102" s="505" t="s">
        <v>874</v>
      </c>
      <c r="C102" s="503">
        <f>C98+C101</f>
        <v>670345</v>
      </c>
      <c r="D102" s="503">
        <f>D98+D101</f>
        <v>9426953</v>
      </c>
      <c r="E102" s="503">
        <f>E98+E101</f>
        <v>438716</v>
      </c>
      <c r="F102" s="503">
        <f>F98+F101</f>
        <v>112537</v>
      </c>
      <c r="G102" s="726">
        <f>G98+G101</f>
        <v>3298463</v>
      </c>
      <c r="I102" s="158"/>
      <c r="J102" s="158"/>
      <c r="AL102"/>
      <c r="AM102"/>
      <c r="AN102"/>
    </row>
    <row r="103" spans="1:42" ht="15" customHeight="1" thickBot="1" x14ac:dyDescent="0.3">
      <c r="A103" s="98">
        <v>19</v>
      </c>
      <c r="B103" s="89" t="s">
        <v>204</v>
      </c>
      <c r="C103" s="27">
        <v>0</v>
      </c>
      <c r="D103" s="27">
        <v>1</v>
      </c>
      <c r="E103" s="27">
        <v>0</v>
      </c>
      <c r="F103" s="27">
        <v>0</v>
      </c>
      <c r="G103" s="727">
        <v>0</v>
      </c>
      <c r="I103" s="158"/>
      <c r="J103" s="158"/>
      <c r="AL103"/>
      <c r="AM103"/>
      <c r="AN103"/>
    </row>
    <row r="104" spans="1:42" ht="15" customHeight="1" thickTop="1" x14ac:dyDescent="0.25">
      <c r="A104" s="160"/>
      <c r="B104" s="265"/>
      <c r="C104" s="573"/>
      <c r="D104" s="573"/>
      <c r="E104" s="158"/>
      <c r="F104" s="158"/>
      <c r="AH104"/>
      <c r="AI104"/>
      <c r="AJ104"/>
      <c r="AK104"/>
      <c r="AL104"/>
      <c r="AM104"/>
      <c r="AN104"/>
    </row>
    <row r="105" spans="1:42" ht="15" customHeight="1" x14ac:dyDescent="0.25">
      <c r="A105" s="160"/>
      <c r="B105" s="265"/>
      <c r="C105" s="573"/>
      <c r="D105" s="573"/>
      <c r="E105" s="158"/>
      <c r="F105" s="158"/>
      <c r="AH105"/>
      <c r="AI105"/>
      <c r="AJ105"/>
      <c r="AK105"/>
      <c r="AL105"/>
      <c r="AM105"/>
      <c r="AN105"/>
    </row>
    <row r="106" spans="1:42" ht="13.5" customHeight="1" x14ac:dyDescent="0.25">
      <c r="A106" s="4"/>
      <c r="B106" s="8"/>
      <c r="C106" s="8"/>
      <c r="D106" s="8"/>
      <c r="E106" s="8"/>
      <c r="F106" s="8"/>
      <c r="G106" s="8"/>
      <c r="H106" s="8"/>
      <c r="I106" s="8"/>
      <c r="J106" s="5" t="str">
        <f>J27</f>
        <v>20. melléklet folytatása</v>
      </c>
      <c r="AN106"/>
    </row>
    <row r="107" spans="1:42" ht="13.5" customHeight="1" x14ac:dyDescent="0.25">
      <c r="A107" s="4"/>
      <c r="B107" s="8"/>
      <c r="C107" s="8"/>
      <c r="D107" s="8"/>
      <c r="E107" s="8"/>
      <c r="F107" s="8"/>
      <c r="G107" s="8"/>
      <c r="H107" s="8"/>
      <c r="I107" s="8"/>
      <c r="J107" s="5" t="str">
        <f>J2</f>
        <v>a  .../2019. (V....) önkormányzati rendelethez</v>
      </c>
      <c r="AN107"/>
    </row>
    <row r="108" spans="1:42" ht="13.5" customHeight="1" x14ac:dyDescent="0.25">
      <c r="A108" s="8"/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1:42" ht="15" customHeight="1" x14ac:dyDescent="0.25">
      <c r="A109" s="971" t="s">
        <v>880</v>
      </c>
      <c r="B109" s="971"/>
      <c r="C109" s="971"/>
      <c r="D109" s="971"/>
      <c r="E109" s="971"/>
      <c r="F109" s="971"/>
      <c r="G109" s="971"/>
      <c r="H109" s="971"/>
      <c r="I109" s="971"/>
      <c r="J109" s="971"/>
      <c r="K109" s="863"/>
    </row>
    <row r="110" spans="1:42" ht="15" customHeight="1" thickBot="1" x14ac:dyDescent="0.3">
      <c r="A110" s="16"/>
      <c r="B110" s="10"/>
      <c r="C110" s="10"/>
      <c r="D110" s="10"/>
      <c r="E110" s="10"/>
      <c r="F110" s="10"/>
      <c r="G110" s="10"/>
      <c r="I110" s="5" t="s">
        <v>559</v>
      </c>
      <c r="J110" s="10"/>
      <c r="K110" s="10"/>
      <c r="L110" s="5"/>
      <c r="AO110" s="9"/>
      <c r="AP110" s="9"/>
    </row>
    <row r="111" spans="1:42" ht="85.5" customHeight="1" thickTop="1" thickBot="1" x14ac:dyDescent="0.3">
      <c r="A111" s="267" t="s">
        <v>143</v>
      </c>
      <c r="B111" s="120" t="s">
        <v>125</v>
      </c>
      <c r="C111" s="120" t="s">
        <v>877</v>
      </c>
      <c r="D111" s="120" t="s">
        <v>190</v>
      </c>
      <c r="E111" s="120" t="s">
        <v>191</v>
      </c>
      <c r="F111" s="120" t="s">
        <v>882</v>
      </c>
      <c r="G111" s="120" t="s">
        <v>193</v>
      </c>
      <c r="H111" s="120" t="s">
        <v>194</v>
      </c>
      <c r="I111" s="120" t="s">
        <v>885</v>
      </c>
      <c r="J111" s="721" t="s">
        <v>209</v>
      </c>
      <c r="AI111"/>
      <c r="AJ111"/>
      <c r="AK111"/>
      <c r="AO111" s="9"/>
      <c r="AP111" s="9"/>
    </row>
    <row r="112" spans="1:42" ht="15" customHeight="1" thickTop="1" x14ac:dyDescent="0.25">
      <c r="A112" s="28" t="s">
        <v>62</v>
      </c>
      <c r="B112" s="85" t="s">
        <v>40</v>
      </c>
      <c r="C112" s="62">
        <v>765000</v>
      </c>
      <c r="D112" s="45">
        <v>6925950</v>
      </c>
      <c r="E112" s="45">
        <v>0</v>
      </c>
      <c r="F112" s="45">
        <v>4922486</v>
      </c>
      <c r="G112" s="62">
        <v>0</v>
      </c>
      <c r="H112" s="62">
        <v>0</v>
      </c>
      <c r="I112" s="62">
        <v>61370</v>
      </c>
      <c r="J112" s="722">
        <v>0</v>
      </c>
      <c r="AI112"/>
      <c r="AJ112"/>
      <c r="AK112"/>
      <c r="AL112"/>
      <c r="AM112"/>
      <c r="AN112"/>
    </row>
    <row r="113" spans="1:40" ht="24" x14ac:dyDescent="0.25">
      <c r="A113" s="20" t="s">
        <v>63</v>
      </c>
      <c r="B113" s="86" t="s">
        <v>286</v>
      </c>
      <c r="C113" s="23">
        <v>136174</v>
      </c>
      <c r="D113" s="23">
        <v>1372881</v>
      </c>
      <c r="E113" s="23">
        <v>0</v>
      </c>
      <c r="F113" s="23">
        <v>995709</v>
      </c>
      <c r="G113" s="23">
        <v>0</v>
      </c>
      <c r="H113" s="23">
        <v>0</v>
      </c>
      <c r="I113" s="23">
        <v>0</v>
      </c>
      <c r="J113" s="723">
        <v>64364</v>
      </c>
      <c r="AI113"/>
      <c r="AJ113"/>
      <c r="AK113"/>
      <c r="AL113"/>
      <c r="AM113"/>
      <c r="AN113"/>
    </row>
    <row r="114" spans="1:40" ht="15" customHeight="1" x14ac:dyDescent="0.25">
      <c r="A114" s="28" t="s">
        <v>64</v>
      </c>
      <c r="B114" s="86" t="s">
        <v>41</v>
      </c>
      <c r="C114" s="23">
        <v>1040641</v>
      </c>
      <c r="D114" s="23">
        <v>36752756</v>
      </c>
      <c r="E114" s="23">
        <v>234580</v>
      </c>
      <c r="F114" s="23">
        <v>153810</v>
      </c>
      <c r="G114" s="23">
        <v>1407160</v>
      </c>
      <c r="H114" s="23">
        <v>0</v>
      </c>
      <c r="I114" s="23">
        <v>802825</v>
      </c>
      <c r="J114" s="723">
        <v>0</v>
      </c>
      <c r="AI114"/>
      <c r="AJ114"/>
      <c r="AK114"/>
      <c r="AL114"/>
      <c r="AM114"/>
      <c r="AN114"/>
    </row>
    <row r="115" spans="1:40" ht="15" customHeight="1" x14ac:dyDescent="0.25">
      <c r="A115" s="20" t="s">
        <v>65</v>
      </c>
      <c r="B115" s="86" t="s">
        <v>42</v>
      </c>
      <c r="C115" s="23">
        <v>0</v>
      </c>
      <c r="D115" s="23">
        <v>0</v>
      </c>
      <c r="E115" s="23">
        <v>0</v>
      </c>
      <c r="F115" s="23">
        <v>1246000</v>
      </c>
      <c r="G115" s="23">
        <v>0</v>
      </c>
      <c r="H115" s="23">
        <v>0</v>
      </c>
      <c r="I115" s="23">
        <v>0</v>
      </c>
      <c r="J115" s="723">
        <v>0</v>
      </c>
      <c r="AI115"/>
      <c r="AJ115"/>
      <c r="AK115"/>
      <c r="AL115"/>
      <c r="AM115"/>
      <c r="AN115"/>
    </row>
    <row r="116" spans="1:40" ht="15" customHeight="1" x14ac:dyDescent="0.25">
      <c r="A116" s="28" t="s">
        <v>66</v>
      </c>
      <c r="B116" s="86" t="s">
        <v>197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723">
        <v>0</v>
      </c>
      <c r="AI116"/>
      <c r="AJ116"/>
      <c r="AK116"/>
      <c r="AL116"/>
      <c r="AM116"/>
      <c r="AN116"/>
    </row>
    <row r="117" spans="1:40" x14ac:dyDescent="0.25">
      <c r="A117" s="20" t="s">
        <v>67</v>
      </c>
      <c r="B117" s="86" t="s">
        <v>198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723">
        <v>0</v>
      </c>
      <c r="AI117"/>
      <c r="AJ117"/>
      <c r="AK117"/>
      <c r="AL117"/>
      <c r="AM117"/>
      <c r="AN117"/>
    </row>
    <row r="118" spans="1:40" x14ac:dyDescent="0.25">
      <c r="A118" s="28" t="s">
        <v>68</v>
      </c>
      <c r="B118" s="86" t="s">
        <v>199</v>
      </c>
      <c r="C118" s="23">
        <v>0</v>
      </c>
      <c r="D118" s="23">
        <v>100000</v>
      </c>
      <c r="E118" s="23">
        <v>0</v>
      </c>
      <c r="F118" s="23">
        <v>0</v>
      </c>
      <c r="G118" s="23">
        <v>0</v>
      </c>
      <c r="H118" s="23">
        <v>7575140</v>
      </c>
      <c r="I118" s="23">
        <v>0</v>
      </c>
      <c r="J118" s="723">
        <v>0</v>
      </c>
      <c r="AI118"/>
      <c r="AJ118"/>
      <c r="AK118"/>
      <c r="AL118"/>
      <c r="AM118"/>
      <c r="AN118"/>
    </row>
    <row r="119" spans="1:40" ht="15" customHeight="1" x14ac:dyDescent="0.25">
      <c r="A119" s="260" t="s">
        <v>69</v>
      </c>
      <c r="B119" s="264" t="s">
        <v>545</v>
      </c>
      <c r="C119" s="38">
        <f>SUM(C112:C118)</f>
        <v>1941815</v>
      </c>
      <c r="D119" s="38">
        <f>SUM(D112:D118)</f>
        <v>45151587</v>
      </c>
      <c r="E119" s="38">
        <f t="shared" ref="E119:J119" si="15">SUM(E112:E118)</f>
        <v>234580</v>
      </c>
      <c r="F119" s="38">
        <f t="shared" ref="F119" si="16">SUM(F112:F118)</f>
        <v>7318005</v>
      </c>
      <c r="G119" s="38">
        <f t="shared" si="15"/>
        <v>1407160</v>
      </c>
      <c r="H119" s="38">
        <f t="shared" si="15"/>
        <v>7575140</v>
      </c>
      <c r="I119" s="38">
        <f t="shared" ref="I119" si="17">SUM(I112:I118)</f>
        <v>864195</v>
      </c>
      <c r="J119" s="724">
        <f t="shared" si="15"/>
        <v>64364</v>
      </c>
      <c r="AI119"/>
      <c r="AJ119"/>
      <c r="AK119"/>
      <c r="AL119"/>
      <c r="AM119"/>
      <c r="AN119"/>
    </row>
    <row r="120" spans="1:40" ht="15" customHeight="1" x14ac:dyDescent="0.25">
      <c r="A120" s="28" t="s">
        <v>70</v>
      </c>
      <c r="B120" s="86" t="s">
        <v>200</v>
      </c>
      <c r="C120" s="23">
        <v>104034030</v>
      </c>
      <c r="D120" s="23">
        <v>5085871</v>
      </c>
      <c r="E120" s="23">
        <v>0</v>
      </c>
      <c r="F120" s="23">
        <v>1396947</v>
      </c>
      <c r="G120" s="23">
        <v>0</v>
      </c>
      <c r="H120" s="23">
        <v>0</v>
      </c>
      <c r="I120" s="23">
        <v>0</v>
      </c>
      <c r="J120" s="723">
        <v>0</v>
      </c>
      <c r="AI120"/>
      <c r="AJ120"/>
      <c r="AK120"/>
      <c r="AL120"/>
      <c r="AM120"/>
      <c r="AN120"/>
    </row>
    <row r="121" spans="1:40" ht="15" customHeight="1" x14ac:dyDescent="0.25">
      <c r="A121" s="20" t="s">
        <v>71</v>
      </c>
      <c r="B121" s="86" t="s">
        <v>201</v>
      </c>
      <c r="C121" s="23">
        <v>0</v>
      </c>
      <c r="D121" s="23">
        <v>17144052</v>
      </c>
      <c r="E121" s="23">
        <v>0</v>
      </c>
      <c r="F121" s="23">
        <v>3910635</v>
      </c>
      <c r="G121" s="23">
        <v>0</v>
      </c>
      <c r="H121" s="23">
        <v>0</v>
      </c>
      <c r="I121" s="23">
        <v>0</v>
      </c>
      <c r="J121" s="723">
        <v>0</v>
      </c>
      <c r="AI121"/>
      <c r="AJ121"/>
      <c r="AK121"/>
      <c r="AL121"/>
      <c r="AM121"/>
      <c r="AN121"/>
    </row>
    <row r="122" spans="1:40" ht="24" x14ac:dyDescent="0.25">
      <c r="A122" s="20" t="s">
        <v>127</v>
      </c>
      <c r="B122" s="86" t="s">
        <v>883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723">
        <v>0</v>
      </c>
      <c r="AI122"/>
      <c r="AJ122"/>
      <c r="AK122"/>
      <c r="AL122"/>
      <c r="AM122"/>
      <c r="AN122"/>
    </row>
    <row r="123" spans="1:40" ht="24" x14ac:dyDescent="0.25">
      <c r="A123" s="20" t="s">
        <v>72</v>
      </c>
      <c r="B123" s="86" t="s">
        <v>884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723">
        <v>0</v>
      </c>
      <c r="AI123"/>
      <c r="AJ123"/>
      <c r="AK123"/>
      <c r="AL123"/>
      <c r="AM123"/>
      <c r="AN123"/>
    </row>
    <row r="124" spans="1:40" ht="15.75" customHeight="1" x14ac:dyDescent="0.25">
      <c r="A124" s="260">
        <v>13</v>
      </c>
      <c r="B124" s="264" t="s">
        <v>871</v>
      </c>
      <c r="C124" s="38">
        <f>SUM(C120:C123)</f>
        <v>104034030</v>
      </c>
      <c r="D124" s="38">
        <f>SUM(D120:D123)</f>
        <v>22229923</v>
      </c>
      <c r="E124" s="38">
        <f>SUM(E120:E123)</f>
        <v>0</v>
      </c>
      <c r="F124" s="38">
        <f>SUM(F120:F123)</f>
        <v>5307582</v>
      </c>
      <c r="G124" s="38">
        <f t="shared" ref="G124:J124" si="18">SUM(G120:G123)</f>
        <v>0</v>
      </c>
      <c r="H124" s="38">
        <f t="shared" si="18"/>
        <v>0</v>
      </c>
      <c r="I124" s="38">
        <f t="shared" ref="I124" si="19">SUM(I120:I123)</f>
        <v>0</v>
      </c>
      <c r="J124" s="724">
        <f t="shared" si="18"/>
        <v>0</v>
      </c>
      <c r="AI124"/>
      <c r="AJ124"/>
      <c r="AK124"/>
      <c r="AL124"/>
      <c r="AM124"/>
      <c r="AN124"/>
    </row>
    <row r="125" spans="1:40" ht="15.75" customHeight="1" x14ac:dyDescent="0.25">
      <c r="A125" s="571">
        <v>14</v>
      </c>
      <c r="B125" s="87" t="s">
        <v>872</v>
      </c>
      <c r="C125" s="34">
        <f>C119+C124</f>
        <v>105975845</v>
      </c>
      <c r="D125" s="34">
        <f>D119+D124</f>
        <v>67381510</v>
      </c>
      <c r="E125" s="34">
        <f>E119+E124</f>
        <v>234580</v>
      </c>
      <c r="F125" s="34">
        <f>F119+F124</f>
        <v>12625587</v>
      </c>
      <c r="G125" s="34">
        <f t="shared" ref="G125:J125" si="20">G119+G124</f>
        <v>1407160</v>
      </c>
      <c r="H125" s="34">
        <f t="shared" si="20"/>
        <v>7575140</v>
      </c>
      <c r="I125" s="34">
        <f t="shared" ref="I125" si="21">I119+I124</f>
        <v>864195</v>
      </c>
      <c r="J125" s="725">
        <f t="shared" si="20"/>
        <v>64364</v>
      </c>
      <c r="AI125"/>
      <c r="AJ125"/>
      <c r="AK125"/>
      <c r="AL125"/>
      <c r="AM125"/>
      <c r="AN125"/>
    </row>
    <row r="126" spans="1:40" ht="15" customHeight="1" x14ac:dyDescent="0.25">
      <c r="A126" s="20">
        <v>15</v>
      </c>
      <c r="B126" s="86" t="s">
        <v>546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723">
        <v>0</v>
      </c>
      <c r="AI126"/>
      <c r="AJ126"/>
      <c r="AK126"/>
      <c r="AL126"/>
      <c r="AM126"/>
      <c r="AN126"/>
    </row>
    <row r="127" spans="1:40" ht="15" customHeight="1" x14ac:dyDescent="0.25">
      <c r="A127" s="28">
        <v>16</v>
      </c>
      <c r="B127" s="86" t="s">
        <v>203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723">
        <v>0</v>
      </c>
      <c r="AI127"/>
      <c r="AJ127"/>
      <c r="AK127"/>
      <c r="AL127"/>
      <c r="AM127"/>
      <c r="AN127"/>
    </row>
    <row r="128" spans="1:40" ht="15" customHeight="1" x14ac:dyDescent="0.25">
      <c r="A128" s="260">
        <v>17</v>
      </c>
      <c r="B128" s="264" t="s">
        <v>873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724">
        <v>0</v>
      </c>
      <c r="AI128"/>
      <c r="AJ128"/>
      <c r="AK128"/>
      <c r="AL128"/>
      <c r="AM128"/>
      <c r="AN128"/>
    </row>
    <row r="129" spans="1:40" ht="15" customHeight="1" x14ac:dyDescent="0.25">
      <c r="A129" s="504">
        <v>18</v>
      </c>
      <c r="B129" s="505" t="s">
        <v>874</v>
      </c>
      <c r="C129" s="503">
        <f t="shared" ref="C129:J129" si="22">C125+C128</f>
        <v>105975845</v>
      </c>
      <c r="D129" s="503">
        <f t="shared" si="22"/>
        <v>67381510</v>
      </c>
      <c r="E129" s="503">
        <f t="shared" si="22"/>
        <v>234580</v>
      </c>
      <c r="F129" s="503">
        <f t="shared" si="22"/>
        <v>12625587</v>
      </c>
      <c r="G129" s="503">
        <f t="shared" si="22"/>
        <v>1407160</v>
      </c>
      <c r="H129" s="503">
        <f t="shared" si="22"/>
        <v>7575140</v>
      </c>
      <c r="I129" s="503">
        <f t="shared" si="22"/>
        <v>864195</v>
      </c>
      <c r="J129" s="726">
        <f t="shared" si="22"/>
        <v>64364</v>
      </c>
      <c r="AI129"/>
      <c r="AJ129"/>
      <c r="AK129"/>
      <c r="AL129"/>
      <c r="AM129"/>
      <c r="AN129"/>
    </row>
    <row r="130" spans="1:40" ht="15" customHeight="1" thickBot="1" x14ac:dyDescent="0.3">
      <c r="A130" s="98">
        <v>19</v>
      </c>
      <c r="B130" s="89" t="s">
        <v>204</v>
      </c>
      <c r="C130" s="27">
        <v>0</v>
      </c>
      <c r="D130" s="27">
        <v>3</v>
      </c>
      <c r="E130" s="27">
        <v>0</v>
      </c>
      <c r="F130" s="27">
        <v>2</v>
      </c>
      <c r="G130" s="27">
        <v>0</v>
      </c>
      <c r="H130" s="27">
        <v>0</v>
      </c>
      <c r="I130" s="27">
        <v>0</v>
      </c>
      <c r="J130" s="727">
        <v>0</v>
      </c>
      <c r="AI130"/>
      <c r="AJ130"/>
      <c r="AK130"/>
      <c r="AL130"/>
      <c r="AM130"/>
      <c r="AN130"/>
    </row>
    <row r="131" spans="1:40" ht="13.2" thickTop="1" x14ac:dyDescent="0.25"/>
  </sheetData>
  <mergeCells count="2">
    <mergeCell ref="A4:J4"/>
    <mergeCell ref="A109:J109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horizontalDpi="300" verticalDpi="300" r:id="rId1"/>
  <headerFooter alignWithMargins="0"/>
  <rowBreaks count="4" manualBreakCount="4">
    <brk id="26" max="9" man="1"/>
    <brk id="52" max="9" man="1"/>
    <brk id="79" max="9" man="1"/>
    <brk id="105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46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9" width="10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8" ht="13.5" customHeight="1" x14ac:dyDescent="0.25">
      <c r="A1" s="4"/>
      <c r="B1" s="4"/>
      <c r="C1" s="4"/>
      <c r="D1" s="4"/>
      <c r="E1" s="4"/>
      <c r="F1" s="4"/>
      <c r="H1" s="5" t="s">
        <v>505</v>
      </c>
    </row>
    <row r="2" spans="1:8" ht="13.5" customHeight="1" x14ac:dyDescent="0.25">
      <c r="A2" s="4"/>
      <c r="B2" s="4"/>
      <c r="C2" s="4"/>
      <c r="D2" s="4"/>
      <c r="E2" s="4"/>
      <c r="F2" s="4"/>
      <c r="H2" s="5" t="str">
        <f>'1.d sz. melléklet'!F2</f>
        <v>a  .../2019. (V....) önkormányzati rendelethez</v>
      </c>
    </row>
    <row r="3" spans="1:8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8" ht="15" customHeight="1" x14ac:dyDescent="0.25">
      <c r="A4" s="971" t="s">
        <v>926</v>
      </c>
      <c r="B4" s="971"/>
      <c r="C4" s="971"/>
      <c r="D4" s="971"/>
      <c r="E4" s="971"/>
      <c r="F4" s="971"/>
      <c r="G4" s="971"/>
      <c r="H4" s="971"/>
    </row>
    <row r="5" spans="1:8" ht="15" customHeight="1" thickBot="1" x14ac:dyDescent="0.3">
      <c r="A5" s="10"/>
      <c r="B5" s="10"/>
      <c r="C5" s="10"/>
      <c r="D5" s="10"/>
      <c r="E5" s="10"/>
      <c r="F5" s="10"/>
      <c r="H5" s="5" t="s">
        <v>559</v>
      </c>
    </row>
    <row r="6" spans="1:8" s="2" customFormat="1" ht="83.25" customHeight="1" thickTop="1" thickBot="1" x14ac:dyDescent="0.3">
      <c r="A6" s="267" t="s">
        <v>143</v>
      </c>
      <c r="B6" s="120" t="s">
        <v>125</v>
      </c>
      <c r="C6" s="91" t="s">
        <v>205</v>
      </c>
      <c r="D6" s="91" t="s">
        <v>179</v>
      </c>
      <c r="E6" s="91" t="s">
        <v>231</v>
      </c>
      <c r="F6" s="91" t="s">
        <v>229</v>
      </c>
      <c r="G6" s="91" t="s">
        <v>230</v>
      </c>
      <c r="H6" s="92" t="s">
        <v>180</v>
      </c>
    </row>
    <row r="7" spans="1:8" s="1" customFormat="1" ht="15" customHeight="1" thickTop="1" x14ac:dyDescent="0.25">
      <c r="A7" s="43" t="s">
        <v>62</v>
      </c>
      <c r="B7" s="44" t="s">
        <v>210</v>
      </c>
      <c r="C7" s="62">
        <v>0</v>
      </c>
      <c r="D7" s="62">
        <v>0</v>
      </c>
      <c r="E7" s="62">
        <v>0</v>
      </c>
      <c r="F7" s="62">
        <v>0</v>
      </c>
      <c r="G7" s="62">
        <v>72374921</v>
      </c>
      <c r="H7" s="252">
        <v>0</v>
      </c>
    </row>
    <row r="8" spans="1:8" s="1" customFormat="1" ht="24" x14ac:dyDescent="0.25">
      <c r="A8" s="21" t="s">
        <v>63</v>
      </c>
      <c r="B8" s="22" t="s">
        <v>211</v>
      </c>
      <c r="C8" s="23">
        <v>2763505</v>
      </c>
      <c r="D8" s="23">
        <v>0</v>
      </c>
      <c r="E8" s="23">
        <v>0</v>
      </c>
      <c r="F8" s="23">
        <v>614992</v>
      </c>
      <c r="G8" s="23">
        <v>0</v>
      </c>
      <c r="H8" s="50">
        <v>0</v>
      </c>
    </row>
    <row r="9" spans="1:8" s="1" customFormat="1" ht="24" x14ac:dyDescent="0.25">
      <c r="A9" s="36" t="s">
        <v>64</v>
      </c>
      <c r="B9" s="37" t="s">
        <v>549</v>
      </c>
      <c r="C9" s="38">
        <f>SUM(C7:C8)</f>
        <v>2763505</v>
      </c>
      <c r="D9" s="38">
        <f t="shared" ref="D9:E9" si="0">SUM(D7:D8)</f>
        <v>0</v>
      </c>
      <c r="E9" s="38">
        <f t="shared" si="0"/>
        <v>0</v>
      </c>
      <c r="F9" s="38">
        <f t="shared" ref="F9:G9" si="1">SUM(F7:F8)</f>
        <v>614992</v>
      </c>
      <c r="G9" s="38">
        <f t="shared" si="1"/>
        <v>72374921</v>
      </c>
      <c r="H9" s="103">
        <f>SUM(H7:H8)</f>
        <v>0</v>
      </c>
    </row>
    <row r="10" spans="1:8" s="1" customFormat="1" ht="15" customHeight="1" x14ac:dyDescent="0.25">
      <c r="A10" s="21" t="s">
        <v>65</v>
      </c>
      <c r="B10" s="22" t="s">
        <v>212</v>
      </c>
      <c r="C10" s="23">
        <v>0</v>
      </c>
      <c r="D10" s="23">
        <v>0</v>
      </c>
      <c r="E10" s="23">
        <v>0</v>
      </c>
      <c r="F10" s="23">
        <v>0</v>
      </c>
      <c r="G10" s="23">
        <v>14476490</v>
      </c>
      <c r="H10" s="50">
        <v>0</v>
      </c>
    </row>
    <row r="11" spans="1:8" s="1" customFormat="1" ht="24" x14ac:dyDescent="0.25">
      <c r="A11" s="21" t="s">
        <v>66</v>
      </c>
      <c r="B11" s="22" t="s">
        <v>213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24" x14ac:dyDescent="0.25">
      <c r="A12" s="36" t="s">
        <v>67</v>
      </c>
      <c r="B12" s="37" t="s">
        <v>550</v>
      </c>
      <c r="C12" s="38">
        <f>SUM(C10:C11)</f>
        <v>0</v>
      </c>
      <c r="D12" s="38">
        <f t="shared" ref="D12:E12" si="2">SUM(D10:D11)</f>
        <v>0</v>
      </c>
      <c r="E12" s="38">
        <f t="shared" si="2"/>
        <v>0</v>
      </c>
      <c r="F12" s="38">
        <f t="shared" ref="F12:G12" si="3">SUM(F10:F11)</f>
        <v>0</v>
      </c>
      <c r="G12" s="38">
        <f t="shared" si="3"/>
        <v>14476490</v>
      </c>
      <c r="H12" s="103">
        <f>SUM(H10:H11)</f>
        <v>0</v>
      </c>
    </row>
    <row r="13" spans="1:8" s="1" customFormat="1" ht="15" customHeight="1" x14ac:dyDescent="0.25">
      <c r="A13" s="21" t="s">
        <v>68</v>
      </c>
      <c r="B13" s="22" t="s">
        <v>214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50">
        <v>0</v>
      </c>
    </row>
    <row r="14" spans="1:8" s="1" customFormat="1" ht="15" customHeight="1" x14ac:dyDescent="0.25">
      <c r="A14" s="21" t="s">
        <v>69</v>
      </c>
      <c r="B14" s="22" t="s">
        <v>215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5">
      <c r="A15" s="21" t="s">
        <v>70</v>
      </c>
      <c r="B15" s="22" t="s">
        <v>216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50">
        <v>0</v>
      </c>
    </row>
    <row r="16" spans="1:8" s="1" customFormat="1" ht="15" customHeight="1" x14ac:dyDescent="0.25">
      <c r="A16" s="36" t="s">
        <v>71</v>
      </c>
      <c r="B16" s="37" t="s">
        <v>217</v>
      </c>
      <c r="C16" s="38">
        <f>SUM(C13:C15)</f>
        <v>0</v>
      </c>
      <c r="D16" s="38">
        <f t="shared" ref="D16:E16" si="4">SUM(D13:D15)</f>
        <v>0</v>
      </c>
      <c r="E16" s="38">
        <f t="shared" si="4"/>
        <v>0</v>
      </c>
      <c r="F16" s="38">
        <f t="shared" ref="F16:G16" si="5">SUM(F13:F15)</f>
        <v>0</v>
      </c>
      <c r="G16" s="38">
        <f t="shared" si="5"/>
        <v>0</v>
      </c>
      <c r="H16" s="103">
        <f>SUM(H13:H15)</f>
        <v>0</v>
      </c>
    </row>
    <row r="17" spans="1:8" s="102" customFormat="1" ht="15" customHeight="1" x14ac:dyDescent="0.25">
      <c r="A17" s="21" t="s">
        <v>127</v>
      </c>
      <c r="B17" s="22" t="s">
        <v>218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50">
        <v>0</v>
      </c>
    </row>
    <row r="18" spans="1:8" s="102" customFormat="1" ht="15" customHeight="1" x14ac:dyDescent="0.25">
      <c r="A18" s="21" t="s">
        <v>72</v>
      </c>
      <c r="B18" s="22" t="s">
        <v>219</v>
      </c>
      <c r="C18" s="23">
        <v>1922394</v>
      </c>
      <c r="D18" s="23">
        <v>81000</v>
      </c>
      <c r="E18" s="23">
        <v>2861795</v>
      </c>
      <c r="F18" s="23">
        <v>3959335</v>
      </c>
      <c r="G18" s="23">
        <v>0</v>
      </c>
      <c r="H18" s="50">
        <v>0</v>
      </c>
    </row>
    <row r="19" spans="1:8" s="102" customFormat="1" ht="15" customHeight="1" x14ac:dyDescent="0.25">
      <c r="A19" s="21" t="s">
        <v>128</v>
      </c>
      <c r="B19" s="22" t="s">
        <v>220</v>
      </c>
      <c r="C19" s="23">
        <v>47248</v>
      </c>
      <c r="D19" s="23">
        <v>0</v>
      </c>
      <c r="E19" s="23">
        <v>399096</v>
      </c>
      <c r="F19" s="23">
        <v>0</v>
      </c>
      <c r="G19" s="23">
        <v>0</v>
      </c>
      <c r="H19" s="50">
        <v>0</v>
      </c>
    </row>
    <row r="20" spans="1:8" s="65" customFormat="1" ht="15" customHeight="1" x14ac:dyDescent="0.25">
      <c r="A20" s="21" t="s">
        <v>129</v>
      </c>
      <c r="B20" s="22" t="s">
        <v>221</v>
      </c>
      <c r="C20" s="23">
        <v>304849</v>
      </c>
      <c r="D20" s="23">
        <v>0</v>
      </c>
      <c r="E20" s="23">
        <v>0</v>
      </c>
      <c r="F20" s="23">
        <v>0</v>
      </c>
      <c r="G20" s="23">
        <v>0</v>
      </c>
      <c r="H20" s="50">
        <v>0</v>
      </c>
    </row>
    <row r="21" spans="1:8" s="1" customFormat="1" ht="15" customHeight="1" x14ac:dyDescent="0.25">
      <c r="A21" s="21" t="s">
        <v>130</v>
      </c>
      <c r="B21" s="22" t="s">
        <v>222</v>
      </c>
      <c r="C21" s="23">
        <v>533377</v>
      </c>
      <c r="D21" s="23">
        <v>21870</v>
      </c>
      <c r="E21" s="23">
        <v>880434</v>
      </c>
      <c r="F21" s="23">
        <v>1069015</v>
      </c>
      <c r="G21" s="23">
        <v>0</v>
      </c>
      <c r="H21" s="50">
        <v>0</v>
      </c>
    </row>
    <row r="22" spans="1:8" s="1" customFormat="1" ht="15" customHeight="1" x14ac:dyDescent="0.25">
      <c r="A22" s="882" t="s">
        <v>73</v>
      </c>
      <c r="B22" s="883" t="s">
        <v>887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50">
        <v>0</v>
      </c>
    </row>
    <row r="23" spans="1:8" s="1" customFormat="1" ht="24" x14ac:dyDescent="0.25">
      <c r="A23" s="882" t="s">
        <v>131</v>
      </c>
      <c r="B23" s="883" t="s">
        <v>886</v>
      </c>
      <c r="C23" s="23">
        <v>751244</v>
      </c>
      <c r="D23" s="23">
        <v>0</v>
      </c>
      <c r="E23" s="23">
        <v>0</v>
      </c>
      <c r="F23" s="23">
        <v>0</v>
      </c>
      <c r="G23" s="23">
        <v>0</v>
      </c>
      <c r="H23" s="50">
        <v>0</v>
      </c>
    </row>
    <row r="24" spans="1:8" s="1" customFormat="1" ht="15" customHeight="1" x14ac:dyDescent="0.25">
      <c r="A24" s="21" t="s">
        <v>132</v>
      </c>
      <c r="B24" s="22" t="s">
        <v>223</v>
      </c>
      <c r="C24" s="23">
        <v>30666</v>
      </c>
      <c r="D24" s="23">
        <v>0</v>
      </c>
      <c r="E24" s="23">
        <v>0</v>
      </c>
      <c r="F24" s="23">
        <v>0</v>
      </c>
      <c r="G24" s="23">
        <v>0</v>
      </c>
      <c r="H24" s="50">
        <v>0</v>
      </c>
    </row>
    <row r="25" spans="1:8" s="1" customFormat="1" ht="15" customHeight="1" x14ac:dyDescent="0.25">
      <c r="A25" s="36" t="s">
        <v>61</v>
      </c>
      <c r="B25" s="37" t="s">
        <v>224</v>
      </c>
      <c r="C25" s="38">
        <f t="shared" ref="C25:H25" si="6">SUM(C17:C24)</f>
        <v>3589778</v>
      </c>
      <c r="D25" s="38">
        <f t="shared" si="6"/>
        <v>102870</v>
      </c>
      <c r="E25" s="38">
        <f t="shared" si="6"/>
        <v>4141325</v>
      </c>
      <c r="F25" s="38">
        <f t="shared" si="6"/>
        <v>5028350</v>
      </c>
      <c r="G25" s="38">
        <f t="shared" si="6"/>
        <v>0</v>
      </c>
      <c r="H25" s="103">
        <f t="shared" si="6"/>
        <v>0</v>
      </c>
    </row>
    <row r="26" spans="1:8" s="1" customFormat="1" ht="15" customHeight="1" x14ac:dyDescent="0.25">
      <c r="A26" s="36">
        <v>20</v>
      </c>
      <c r="B26" s="37" t="s">
        <v>888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103">
        <v>0</v>
      </c>
    </row>
    <row r="27" spans="1:8" s="1" customFormat="1" ht="15" customHeight="1" x14ac:dyDescent="0.25">
      <c r="A27" s="21">
        <v>21</v>
      </c>
      <c r="B27" s="22" t="s">
        <v>225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0">
        <v>0</v>
      </c>
    </row>
    <row r="28" spans="1:8" s="1" customFormat="1" ht="15" customHeight="1" x14ac:dyDescent="0.25">
      <c r="A28" s="36">
        <v>22</v>
      </c>
      <c r="B28" s="37" t="s">
        <v>889</v>
      </c>
      <c r="C28" s="38">
        <v>0</v>
      </c>
      <c r="D28" s="38">
        <v>0</v>
      </c>
      <c r="E28" s="38">
        <v>0</v>
      </c>
      <c r="F28" s="38">
        <f>SUM(F27:F27)</f>
        <v>0</v>
      </c>
      <c r="G28" s="38">
        <v>0</v>
      </c>
      <c r="H28" s="103">
        <f>SUM(H27:H27)</f>
        <v>0</v>
      </c>
    </row>
    <row r="29" spans="1:8" s="65" customFormat="1" ht="15" customHeight="1" x14ac:dyDescent="0.25">
      <c r="A29" s="21">
        <v>23</v>
      </c>
      <c r="B29" s="22" t="s">
        <v>226</v>
      </c>
      <c r="C29" s="23">
        <v>110046</v>
      </c>
      <c r="D29" s="23">
        <v>0</v>
      </c>
      <c r="E29" s="23">
        <v>0</v>
      </c>
      <c r="F29" s="23">
        <v>0</v>
      </c>
      <c r="G29" s="23">
        <v>0</v>
      </c>
      <c r="H29" s="50">
        <v>0</v>
      </c>
    </row>
    <row r="30" spans="1:8" s="1" customFormat="1" ht="15" customHeight="1" x14ac:dyDescent="0.25">
      <c r="A30" s="36">
        <v>24</v>
      </c>
      <c r="B30" s="37" t="s">
        <v>890</v>
      </c>
      <c r="C30" s="38">
        <f>SUM(C29)</f>
        <v>110046</v>
      </c>
      <c r="D30" s="38">
        <v>0</v>
      </c>
      <c r="E30" s="38">
        <v>0</v>
      </c>
      <c r="F30" s="38">
        <v>0</v>
      </c>
      <c r="G30" s="38">
        <v>0</v>
      </c>
      <c r="H30" s="103">
        <v>0</v>
      </c>
    </row>
    <row r="31" spans="1:8" s="1" customFormat="1" ht="22.8" x14ac:dyDescent="0.25">
      <c r="A31" s="88">
        <v>25</v>
      </c>
      <c r="B31" s="87" t="s">
        <v>891</v>
      </c>
      <c r="C31" s="110">
        <f t="shared" ref="C31:H31" si="7">C9+C12+C16+C25+C26+C28+C30</f>
        <v>6463329</v>
      </c>
      <c r="D31" s="110">
        <f t="shared" si="7"/>
        <v>102870</v>
      </c>
      <c r="E31" s="110">
        <f t="shared" si="7"/>
        <v>4141325</v>
      </c>
      <c r="F31" s="110">
        <f t="shared" si="7"/>
        <v>5643342</v>
      </c>
      <c r="G31" s="110">
        <f t="shared" si="7"/>
        <v>86851411</v>
      </c>
      <c r="H31" s="111">
        <f t="shared" si="7"/>
        <v>0</v>
      </c>
    </row>
    <row r="32" spans="1:8" s="65" customFormat="1" ht="15" customHeight="1" x14ac:dyDescent="0.25">
      <c r="A32" s="20">
        <v>26</v>
      </c>
      <c r="B32" s="86" t="s">
        <v>683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7">
        <v>0</v>
      </c>
    </row>
    <row r="33" spans="1:22" s="1" customFormat="1" ht="24" x14ac:dyDescent="0.25">
      <c r="A33" s="21">
        <v>27</v>
      </c>
      <c r="B33" s="22" t="s">
        <v>227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50">
        <v>178227480</v>
      </c>
    </row>
    <row r="34" spans="1:22" s="1" customFormat="1" ht="15" customHeight="1" x14ac:dyDescent="0.25">
      <c r="A34" s="21">
        <v>28</v>
      </c>
      <c r="B34" s="22" t="s">
        <v>228</v>
      </c>
      <c r="C34" s="23">
        <v>0</v>
      </c>
      <c r="D34" s="23">
        <v>0</v>
      </c>
      <c r="E34" s="23">
        <v>0</v>
      </c>
      <c r="F34" s="23">
        <v>0</v>
      </c>
      <c r="G34" s="23">
        <v>2562337</v>
      </c>
      <c r="H34" s="50">
        <v>0</v>
      </c>
    </row>
    <row r="35" spans="1:22" s="1" customFormat="1" ht="15" customHeight="1" thickBot="1" x14ac:dyDescent="0.3">
      <c r="A35" s="346">
        <v>29</v>
      </c>
      <c r="B35" s="575" t="s">
        <v>892</v>
      </c>
      <c r="C35" s="576">
        <f>SUM(C32:C34)</f>
        <v>0</v>
      </c>
      <c r="D35" s="576">
        <f t="shared" ref="D35:H35" si="8">SUM(D32:D34)</f>
        <v>0</v>
      </c>
      <c r="E35" s="576">
        <f t="shared" si="8"/>
        <v>0</v>
      </c>
      <c r="F35" s="576">
        <f t="shared" si="8"/>
        <v>0</v>
      </c>
      <c r="G35" s="576">
        <f t="shared" si="8"/>
        <v>2562337</v>
      </c>
      <c r="H35" s="577">
        <f t="shared" si="8"/>
        <v>178227480</v>
      </c>
    </row>
    <row r="36" spans="1:22" s="1" customFormat="1" ht="18" customHeight="1" thickTop="1" thickBot="1" x14ac:dyDescent="0.3">
      <c r="A36" s="509">
        <v>30</v>
      </c>
      <c r="B36" s="510" t="s">
        <v>893</v>
      </c>
      <c r="C36" s="578">
        <f>C31+C35</f>
        <v>6463329</v>
      </c>
      <c r="D36" s="578">
        <f>D31+D35</f>
        <v>102870</v>
      </c>
      <c r="E36" s="578">
        <f>E31+E35</f>
        <v>4141325</v>
      </c>
      <c r="F36" s="578">
        <f t="shared" ref="F36:G36" si="9">F31+F35</f>
        <v>5643342</v>
      </c>
      <c r="G36" s="578">
        <f t="shared" si="9"/>
        <v>89413748</v>
      </c>
      <c r="H36" s="579">
        <f>H31+H35</f>
        <v>178227480</v>
      </c>
    </row>
    <row r="37" spans="1:22" s="1" customFormat="1" ht="15" customHeight="1" thickTop="1" x14ac:dyDescent="0.25">
      <c r="A37" s="161"/>
      <c r="B37" s="162"/>
      <c r="C37" s="163"/>
      <c r="D37" s="163"/>
      <c r="E37" s="163"/>
      <c r="F37" s="163"/>
      <c r="G37" s="163"/>
      <c r="H37" s="163"/>
    </row>
    <row r="38" spans="1:22" ht="13.5" customHeight="1" x14ac:dyDescent="0.25">
      <c r="A38" s="4"/>
      <c r="B38" s="4"/>
      <c r="C38" s="4"/>
      <c r="D38" s="4"/>
      <c r="E38" s="4"/>
      <c r="F38" s="4"/>
      <c r="H38" s="5" t="s">
        <v>506</v>
      </c>
    </row>
    <row r="39" spans="1:22" ht="13.5" customHeight="1" x14ac:dyDescent="0.25">
      <c r="A39" s="4"/>
      <c r="B39" s="4"/>
      <c r="C39" s="4"/>
      <c r="D39" s="4"/>
      <c r="E39" s="4"/>
      <c r="F39" s="4"/>
      <c r="H39" s="5" t="str">
        <f>H2</f>
        <v>a  .../2019. (V....) önkormányzati rendelethez</v>
      </c>
    </row>
    <row r="40" spans="1:22" ht="13.5" customHeight="1" x14ac:dyDescent="0.25">
      <c r="A40" s="4"/>
      <c r="B40" s="4"/>
      <c r="C40" s="4"/>
      <c r="D40" s="4"/>
      <c r="E40" s="4"/>
      <c r="F40" s="4"/>
      <c r="H40" s="5"/>
    </row>
    <row r="41" spans="1:22" ht="15" customHeight="1" thickBot="1" x14ac:dyDescent="0.3">
      <c r="A41" s="10"/>
      <c r="B41" s="10"/>
      <c r="C41" s="10"/>
      <c r="D41" s="10"/>
      <c r="E41" s="10"/>
      <c r="G41" s="5" t="s">
        <v>559</v>
      </c>
      <c r="V41"/>
    </row>
    <row r="42" spans="1:22" ht="74.099999999999994" customHeight="1" thickTop="1" thickBot="1" x14ac:dyDescent="0.3">
      <c r="A42" s="267" t="s">
        <v>143</v>
      </c>
      <c r="B42" s="120" t="s">
        <v>125</v>
      </c>
      <c r="C42" s="728" t="s">
        <v>182</v>
      </c>
      <c r="D42" s="120" t="s">
        <v>184</v>
      </c>
      <c r="E42" s="120" t="s">
        <v>507</v>
      </c>
      <c r="F42" s="120" t="s">
        <v>196</v>
      </c>
      <c r="G42" s="721" t="s">
        <v>548</v>
      </c>
      <c r="S42"/>
      <c r="T42"/>
      <c r="U42"/>
      <c r="V42"/>
    </row>
    <row r="43" spans="1:22" ht="15" customHeight="1" thickTop="1" x14ac:dyDescent="0.25">
      <c r="A43" s="43" t="s">
        <v>62</v>
      </c>
      <c r="B43" s="44" t="s">
        <v>210</v>
      </c>
      <c r="C43" s="729">
        <v>0</v>
      </c>
      <c r="D43" s="62">
        <v>0</v>
      </c>
      <c r="E43" s="62">
        <v>0</v>
      </c>
      <c r="F43" s="729">
        <v>0</v>
      </c>
      <c r="G43" s="252">
        <v>0</v>
      </c>
      <c r="S43"/>
      <c r="T43"/>
      <c r="U43"/>
      <c r="V43"/>
    </row>
    <row r="44" spans="1:22" ht="24" x14ac:dyDescent="0.25">
      <c r="A44" s="882" t="s">
        <v>63</v>
      </c>
      <c r="B44" s="883" t="s">
        <v>211</v>
      </c>
      <c r="C44" s="730">
        <v>654216</v>
      </c>
      <c r="D44" s="23">
        <v>0</v>
      </c>
      <c r="E44" s="23">
        <v>0</v>
      </c>
      <c r="F44" s="730">
        <v>110888</v>
      </c>
      <c r="G44" s="50">
        <v>0</v>
      </c>
      <c r="S44"/>
      <c r="T44"/>
      <c r="U44"/>
      <c r="V44"/>
    </row>
    <row r="45" spans="1:22" ht="24" x14ac:dyDescent="0.25">
      <c r="A45" s="36" t="s">
        <v>64</v>
      </c>
      <c r="B45" s="37" t="s">
        <v>549</v>
      </c>
      <c r="C45" s="731">
        <f>SUM(C43:C44)</f>
        <v>654216</v>
      </c>
      <c r="D45" s="731">
        <f t="shared" ref="D45:F45" si="10">SUM(D43:D44)</f>
        <v>0</v>
      </c>
      <c r="E45" s="731">
        <f t="shared" si="10"/>
        <v>0</v>
      </c>
      <c r="F45" s="731">
        <f t="shared" si="10"/>
        <v>110888</v>
      </c>
      <c r="G45" s="103">
        <v>0</v>
      </c>
      <c r="S45"/>
      <c r="T45"/>
      <c r="U45"/>
      <c r="V45"/>
    </row>
    <row r="46" spans="1:22" ht="15" customHeight="1" x14ac:dyDescent="0.25">
      <c r="A46" s="882" t="s">
        <v>65</v>
      </c>
      <c r="B46" s="883" t="s">
        <v>212</v>
      </c>
      <c r="C46" s="730">
        <v>0</v>
      </c>
      <c r="D46" s="23">
        <v>0</v>
      </c>
      <c r="E46" s="23">
        <v>0</v>
      </c>
      <c r="F46" s="730">
        <v>0</v>
      </c>
      <c r="G46" s="50">
        <v>0</v>
      </c>
      <c r="S46"/>
      <c r="T46"/>
      <c r="U46"/>
      <c r="V46"/>
    </row>
    <row r="47" spans="1:22" ht="24" x14ac:dyDescent="0.25">
      <c r="A47" s="882" t="s">
        <v>66</v>
      </c>
      <c r="B47" s="883" t="s">
        <v>213</v>
      </c>
      <c r="C47" s="730">
        <v>0</v>
      </c>
      <c r="D47" s="23">
        <v>0</v>
      </c>
      <c r="E47" s="23">
        <v>0</v>
      </c>
      <c r="F47" s="730">
        <v>0</v>
      </c>
      <c r="G47" s="50">
        <v>0</v>
      </c>
      <c r="S47"/>
      <c r="T47"/>
      <c r="U47"/>
      <c r="V47"/>
    </row>
    <row r="48" spans="1:22" ht="24" x14ac:dyDescent="0.25">
      <c r="A48" s="36" t="s">
        <v>67</v>
      </c>
      <c r="B48" s="37" t="s">
        <v>550</v>
      </c>
      <c r="C48" s="731">
        <v>0</v>
      </c>
      <c r="D48" s="38">
        <v>0</v>
      </c>
      <c r="E48" s="38">
        <v>0</v>
      </c>
      <c r="F48" s="731">
        <v>0</v>
      </c>
      <c r="G48" s="103">
        <v>0</v>
      </c>
      <c r="S48"/>
      <c r="T48"/>
      <c r="U48"/>
      <c r="V48"/>
    </row>
    <row r="49" spans="1:22" ht="15" customHeight="1" x14ac:dyDescent="0.25">
      <c r="A49" s="882" t="s">
        <v>68</v>
      </c>
      <c r="B49" s="883" t="s">
        <v>214</v>
      </c>
      <c r="C49" s="730">
        <v>0</v>
      </c>
      <c r="D49" s="23">
        <v>0</v>
      </c>
      <c r="E49" s="23">
        <v>0</v>
      </c>
      <c r="F49" s="730">
        <v>0</v>
      </c>
      <c r="G49" s="50">
        <v>56827538</v>
      </c>
      <c r="S49"/>
      <c r="T49"/>
      <c r="U49"/>
      <c r="V49"/>
    </row>
    <row r="50" spans="1:22" ht="15" customHeight="1" x14ac:dyDescent="0.25">
      <c r="A50" s="882" t="s">
        <v>69</v>
      </c>
      <c r="B50" s="883" t="s">
        <v>215</v>
      </c>
      <c r="C50" s="730">
        <v>0</v>
      </c>
      <c r="D50" s="23">
        <v>0</v>
      </c>
      <c r="E50" s="23">
        <v>0</v>
      </c>
      <c r="F50" s="730">
        <v>0</v>
      </c>
      <c r="G50" s="50">
        <v>44571908</v>
      </c>
      <c r="S50"/>
      <c r="T50"/>
      <c r="U50"/>
      <c r="V50"/>
    </row>
    <row r="51" spans="1:22" ht="15" customHeight="1" x14ac:dyDescent="0.25">
      <c r="A51" s="882" t="s">
        <v>70</v>
      </c>
      <c r="B51" s="883" t="s">
        <v>216</v>
      </c>
      <c r="C51" s="730">
        <v>0</v>
      </c>
      <c r="D51" s="23">
        <v>0</v>
      </c>
      <c r="E51" s="23">
        <v>0</v>
      </c>
      <c r="F51" s="730">
        <v>0</v>
      </c>
      <c r="G51" s="50">
        <v>768575</v>
      </c>
      <c r="S51"/>
      <c r="T51"/>
      <c r="U51"/>
      <c r="V51"/>
    </row>
    <row r="52" spans="1:22" ht="15" customHeight="1" x14ac:dyDescent="0.25">
      <c r="A52" s="36" t="s">
        <v>71</v>
      </c>
      <c r="B52" s="37" t="s">
        <v>217</v>
      </c>
      <c r="C52" s="731">
        <v>0</v>
      </c>
      <c r="D52" s="38">
        <v>0</v>
      </c>
      <c r="E52" s="23">
        <v>0</v>
      </c>
      <c r="F52" s="731">
        <v>0</v>
      </c>
      <c r="G52" s="103">
        <f>SUM(G49:G51)</f>
        <v>102168021</v>
      </c>
      <c r="S52"/>
      <c r="T52"/>
      <c r="U52"/>
      <c r="V52"/>
    </row>
    <row r="53" spans="1:22" ht="15" customHeight="1" x14ac:dyDescent="0.25">
      <c r="A53" s="882" t="s">
        <v>127</v>
      </c>
      <c r="B53" s="883" t="s">
        <v>218</v>
      </c>
      <c r="C53" s="730">
        <v>0</v>
      </c>
      <c r="D53" s="23">
        <v>0</v>
      </c>
      <c r="E53" s="23">
        <v>0</v>
      </c>
      <c r="F53" s="730">
        <v>0</v>
      </c>
      <c r="G53" s="50">
        <v>0</v>
      </c>
      <c r="S53"/>
      <c r="T53"/>
      <c r="U53"/>
      <c r="V53"/>
    </row>
    <row r="54" spans="1:22" ht="15" customHeight="1" x14ac:dyDescent="0.25">
      <c r="A54" s="882" t="s">
        <v>72</v>
      </c>
      <c r="B54" s="883" t="s">
        <v>219</v>
      </c>
      <c r="C54" s="730">
        <v>0</v>
      </c>
      <c r="D54" s="23">
        <v>0</v>
      </c>
      <c r="E54" s="23">
        <v>101572</v>
      </c>
      <c r="F54" s="730">
        <v>0</v>
      </c>
      <c r="G54" s="50">
        <v>0</v>
      </c>
      <c r="S54"/>
      <c r="T54"/>
      <c r="U54"/>
      <c r="V54"/>
    </row>
    <row r="55" spans="1:22" ht="15" customHeight="1" x14ac:dyDescent="0.25">
      <c r="A55" s="882" t="s">
        <v>128</v>
      </c>
      <c r="B55" s="883" t="s">
        <v>220</v>
      </c>
      <c r="C55" s="730">
        <v>0</v>
      </c>
      <c r="D55" s="23">
        <v>0</v>
      </c>
      <c r="E55" s="23">
        <v>0</v>
      </c>
      <c r="F55" s="730">
        <v>0</v>
      </c>
      <c r="G55" s="50">
        <v>0</v>
      </c>
      <c r="S55"/>
      <c r="T55"/>
      <c r="U55"/>
      <c r="V55"/>
    </row>
    <row r="56" spans="1:22" ht="15" customHeight="1" x14ac:dyDescent="0.25">
      <c r="A56" s="882" t="s">
        <v>129</v>
      </c>
      <c r="B56" s="883" t="s">
        <v>221</v>
      </c>
      <c r="C56" s="730">
        <v>0</v>
      </c>
      <c r="D56" s="23">
        <v>7003152</v>
      </c>
      <c r="E56" s="23">
        <v>0</v>
      </c>
      <c r="F56" s="730">
        <v>0</v>
      </c>
      <c r="G56" s="50">
        <v>0</v>
      </c>
      <c r="S56"/>
      <c r="T56"/>
      <c r="U56"/>
      <c r="V56"/>
    </row>
    <row r="57" spans="1:22" ht="15" customHeight="1" x14ac:dyDescent="0.25">
      <c r="A57" s="882" t="s">
        <v>130</v>
      </c>
      <c r="B57" s="883" t="s">
        <v>222</v>
      </c>
      <c r="C57" s="730">
        <v>0</v>
      </c>
      <c r="D57" s="23">
        <v>1890851</v>
      </c>
      <c r="E57" s="23">
        <v>27428</v>
      </c>
      <c r="F57" s="730">
        <v>0</v>
      </c>
      <c r="G57" s="50">
        <v>0</v>
      </c>
      <c r="S57"/>
      <c r="T57"/>
      <c r="U57"/>
      <c r="V57"/>
    </row>
    <row r="58" spans="1:22" ht="15" customHeight="1" x14ac:dyDescent="0.25">
      <c r="A58" s="882" t="s">
        <v>73</v>
      </c>
      <c r="B58" s="883" t="s">
        <v>887</v>
      </c>
      <c r="C58" s="730">
        <v>0</v>
      </c>
      <c r="D58" s="23">
        <v>0</v>
      </c>
      <c r="E58" s="23">
        <v>0</v>
      </c>
      <c r="F58" s="730">
        <v>0</v>
      </c>
      <c r="G58" s="50">
        <v>0</v>
      </c>
      <c r="S58"/>
      <c r="T58"/>
      <c r="U58"/>
      <c r="V58"/>
    </row>
    <row r="59" spans="1:22" ht="24" x14ac:dyDescent="0.25">
      <c r="A59" s="882" t="s">
        <v>131</v>
      </c>
      <c r="B59" s="883" t="s">
        <v>886</v>
      </c>
      <c r="C59" s="730">
        <v>0</v>
      </c>
      <c r="D59" s="23">
        <v>0</v>
      </c>
      <c r="E59" s="23">
        <v>0</v>
      </c>
      <c r="F59" s="730">
        <v>0</v>
      </c>
      <c r="G59" s="50">
        <v>0</v>
      </c>
      <c r="S59"/>
      <c r="T59"/>
      <c r="U59"/>
      <c r="V59"/>
    </row>
    <row r="60" spans="1:22" ht="15" customHeight="1" x14ac:dyDescent="0.25">
      <c r="A60" s="882" t="s">
        <v>132</v>
      </c>
      <c r="B60" s="883" t="s">
        <v>223</v>
      </c>
      <c r="C60" s="730">
        <v>0</v>
      </c>
      <c r="D60" s="23">
        <v>0</v>
      </c>
      <c r="E60" s="23">
        <v>0</v>
      </c>
      <c r="F60" s="730">
        <v>0</v>
      </c>
      <c r="G60" s="50">
        <v>0</v>
      </c>
      <c r="S60"/>
      <c r="T60"/>
      <c r="U60"/>
      <c r="V60"/>
    </row>
    <row r="61" spans="1:22" ht="15" customHeight="1" x14ac:dyDescent="0.25">
      <c r="A61" s="36" t="s">
        <v>61</v>
      </c>
      <c r="B61" s="37" t="s">
        <v>224</v>
      </c>
      <c r="C61" s="731">
        <f t="shared" ref="C61" si="11">SUM(C53:C60)</f>
        <v>0</v>
      </c>
      <c r="D61" s="38">
        <f t="shared" ref="D61:G61" si="12">SUM(D53:D60)</f>
        <v>8894003</v>
      </c>
      <c r="E61" s="38">
        <f t="shared" si="12"/>
        <v>129000</v>
      </c>
      <c r="F61" s="731">
        <f t="shared" si="12"/>
        <v>0</v>
      </c>
      <c r="G61" s="103">
        <f t="shared" si="12"/>
        <v>0</v>
      </c>
      <c r="S61"/>
      <c r="T61"/>
      <c r="U61"/>
      <c r="V61"/>
    </row>
    <row r="62" spans="1:22" ht="15" customHeight="1" x14ac:dyDescent="0.25">
      <c r="A62" s="36">
        <v>20</v>
      </c>
      <c r="B62" s="37" t="s">
        <v>888</v>
      </c>
      <c r="C62" s="731">
        <v>0</v>
      </c>
      <c r="D62" s="38">
        <v>0</v>
      </c>
      <c r="E62" s="38">
        <v>0</v>
      </c>
      <c r="F62" s="731">
        <v>0</v>
      </c>
      <c r="G62" s="103">
        <v>0</v>
      </c>
      <c r="S62"/>
      <c r="T62"/>
      <c r="U62"/>
      <c r="V62"/>
    </row>
    <row r="63" spans="1:22" ht="15" customHeight="1" x14ac:dyDescent="0.25">
      <c r="A63" s="882">
        <v>21</v>
      </c>
      <c r="B63" s="883" t="s">
        <v>225</v>
      </c>
      <c r="C63" s="730">
        <v>0</v>
      </c>
      <c r="D63" s="23">
        <v>154600</v>
      </c>
      <c r="E63" s="23">
        <v>0</v>
      </c>
      <c r="F63" s="730">
        <v>0</v>
      </c>
      <c r="G63" s="50">
        <v>0</v>
      </c>
      <c r="S63"/>
      <c r="T63"/>
      <c r="U63"/>
      <c r="V63"/>
    </row>
    <row r="64" spans="1:22" ht="15" customHeight="1" x14ac:dyDescent="0.25">
      <c r="A64" s="36">
        <v>22</v>
      </c>
      <c r="B64" s="37" t="s">
        <v>889</v>
      </c>
      <c r="C64" s="731">
        <f>SUM(C63:C63)</f>
        <v>0</v>
      </c>
      <c r="D64" s="38">
        <f>SUM(D63:D63)</f>
        <v>154600</v>
      </c>
      <c r="E64" s="38">
        <f>SUM(E63:E63)</f>
        <v>0</v>
      </c>
      <c r="F64" s="731">
        <v>0</v>
      </c>
      <c r="G64" s="103">
        <v>0</v>
      </c>
      <c r="S64"/>
      <c r="T64"/>
      <c r="U64"/>
      <c r="V64"/>
    </row>
    <row r="65" spans="1:22" ht="15" customHeight="1" x14ac:dyDescent="0.25">
      <c r="A65" s="882">
        <v>23</v>
      </c>
      <c r="B65" s="883" t="s">
        <v>226</v>
      </c>
      <c r="C65" s="730">
        <v>0</v>
      </c>
      <c r="D65" s="23">
        <v>0</v>
      </c>
      <c r="E65" s="23">
        <v>0</v>
      </c>
      <c r="F65" s="730">
        <v>0</v>
      </c>
      <c r="G65" s="50">
        <v>0</v>
      </c>
      <c r="S65"/>
      <c r="T65"/>
      <c r="U65"/>
      <c r="V65"/>
    </row>
    <row r="66" spans="1:22" ht="15" customHeight="1" x14ac:dyDescent="0.25">
      <c r="A66" s="36">
        <v>24</v>
      </c>
      <c r="B66" s="37" t="s">
        <v>890</v>
      </c>
      <c r="C66" s="731">
        <v>0</v>
      </c>
      <c r="D66" s="38">
        <v>0</v>
      </c>
      <c r="E66" s="38">
        <v>0</v>
      </c>
      <c r="F66" s="731">
        <f>SUM(F65)</f>
        <v>0</v>
      </c>
      <c r="G66" s="103">
        <v>0</v>
      </c>
      <c r="S66"/>
      <c r="T66"/>
      <c r="U66"/>
      <c r="V66"/>
    </row>
    <row r="67" spans="1:22" ht="22.8" x14ac:dyDescent="0.25">
      <c r="A67" s="88">
        <v>25</v>
      </c>
      <c r="B67" s="87" t="s">
        <v>891</v>
      </c>
      <c r="C67" s="732">
        <f>C45+C48+C52+C61+C62+C64+C66</f>
        <v>654216</v>
      </c>
      <c r="D67" s="110">
        <f>D45+D48+D52+D61+D62+D64+D66</f>
        <v>9048603</v>
      </c>
      <c r="E67" s="110">
        <f>E45+E48+E52+E61+E62+E64+E66</f>
        <v>129000</v>
      </c>
      <c r="F67" s="732">
        <f>F45+F48+F52+F61+F62+F64+F66</f>
        <v>110888</v>
      </c>
      <c r="G67" s="111">
        <f>G45+G48+G52+G61+G62+G64+G66</f>
        <v>102168021</v>
      </c>
      <c r="S67"/>
      <c r="T67"/>
      <c r="U67"/>
      <c r="V67"/>
    </row>
    <row r="68" spans="1:22" s="65" customFormat="1" ht="15" customHeight="1" x14ac:dyDescent="0.25">
      <c r="A68" s="20">
        <v>26</v>
      </c>
      <c r="B68" s="86" t="s">
        <v>683</v>
      </c>
      <c r="C68" s="96">
        <v>0</v>
      </c>
      <c r="D68" s="96">
        <v>0</v>
      </c>
      <c r="E68" s="96">
        <v>0</v>
      </c>
      <c r="F68" s="96">
        <v>0</v>
      </c>
      <c r="G68" s="97">
        <v>0</v>
      </c>
    </row>
    <row r="69" spans="1:22" s="1" customFormat="1" ht="24" x14ac:dyDescent="0.25">
      <c r="A69" s="882">
        <v>27</v>
      </c>
      <c r="B69" s="883" t="s">
        <v>227</v>
      </c>
      <c r="C69" s="23">
        <v>0</v>
      </c>
      <c r="D69" s="23">
        <v>0</v>
      </c>
      <c r="E69" s="23">
        <v>0</v>
      </c>
      <c r="F69" s="23">
        <v>0</v>
      </c>
      <c r="G69" s="50">
        <v>0</v>
      </c>
    </row>
    <row r="70" spans="1:22" s="1" customFormat="1" ht="15" customHeight="1" x14ac:dyDescent="0.25">
      <c r="A70" s="882">
        <v>28</v>
      </c>
      <c r="B70" s="883" t="s">
        <v>228</v>
      </c>
      <c r="C70" s="23">
        <v>0</v>
      </c>
      <c r="D70" s="23">
        <v>0</v>
      </c>
      <c r="E70" s="23">
        <v>0</v>
      </c>
      <c r="F70" s="23">
        <v>0</v>
      </c>
      <c r="G70" s="50">
        <v>0</v>
      </c>
    </row>
    <row r="71" spans="1:22" s="1" customFormat="1" ht="15" customHeight="1" thickBot="1" x14ac:dyDescent="0.3">
      <c r="A71" s="346">
        <v>29</v>
      </c>
      <c r="B71" s="575" t="s">
        <v>892</v>
      </c>
      <c r="C71" s="576">
        <f>SUM(C68:C70)</f>
        <v>0</v>
      </c>
      <c r="D71" s="576">
        <f t="shared" ref="D71" si="13">SUM(D68:D70)</f>
        <v>0</v>
      </c>
      <c r="E71" s="576">
        <f t="shared" ref="E71" si="14">SUM(E68:E70)</f>
        <v>0</v>
      </c>
      <c r="F71" s="576">
        <f t="shared" ref="F71" si="15">SUM(F68:F70)</f>
        <v>0</v>
      </c>
      <c r="G71" s="577">
        <f t="shared" ref="G71" si="16">SUM(G68:G70)</f>
        <v>0</v>
      </c>
    </row>
    <row r="72" spans="1:22" s="1" customFormat="1" ht="18" customHeight="1" thickTop="1" thickBot="1" x14ac:dyDescent="0.3">
      <c r="A72" s="509">
        <v>30</v>
      </c>
      <c r="B72" s="510" t="s">
        <v>893</v>
      </c>
      <c r="C72" s="578">
        <f>C67+C71</f>
        <v>654216</v>
      </c>
      <c r="D72" s="578">
        <f>D67+D71</f>
        <v>9048603</v>
      </c>
      <c r="E72" s="578">
        <f t="shared" ref="E72:F72" si="17">E67+E71</f>
        <v>129000</v>
      </c>
      <c r="F72" s="578">
        <f t="shared" si="17"/>
        <v>110888</v>
      </c>
      <c r="G72" s="579">
        <f>G67+G71</f>
        <v>102168021</v>
      </c>
    </row>
    <row r="73" spans="1:22" ht="15" customHeight="1" thickTop="1" x14ac:dyDescent="0.25">
      <c r="A73" s="161"/>
      <c r="B73" s="162"/>
      <c r="C73" s="163"/>
      <c r="D73" s="163"/>
      <c r="E73" s="163"/>
      <c r="F73" s="163"/>
      <c r="G73" s="163"/>
      <c r="H73" s="163"/>
      <c r="T73"/>
      <c r="U73"/>
      <c r="V73"/>
    </row>
    <row r="74" spans="1:22" ht="13.5" customHeight="1" x14ac:dyDescent="0.25">
      <c r="A74" s="4"/>
      <c r="B74" s="4"/>
      <c r="C74" s="4"/>
      <c r="D74" s="4"/>
      <c r="E74" s="4"/>
      <c r="F74" s="4"/>
      <c r="H74" s="5" t="str">
        <f>H38</f>
        <v>21. melléklet folytatása</v>
      </c>
    </row>
    <row r="75" spans="1:22" ht="13.5" customHeight="1" x14ac:dyDescent="0.25">
      <c r="A75" s="4"/>
      <c r="B75" s="4"/>
      <c r="C75" s="4"/>
      <c r="D75" s="4"/>
      <c r="E75" s="4"/>
      <c r="F75" s="4"/>
      <c r="H75" s="5" t="str">
        <f>H2</f>
        <v>a  .../2019. (V....) önkormányzati rendelethez</v>
      </c>
    </row>
    <row r="76" spans="1:22" ht="13.5" customHeight="1" x14ac:dyDescent="0.25">
      <c r="A76" s="4"/>
      <c r="B76" s="4"/>
      <c r="C76" s="4"/>
      <c r="D76" s="4"/>
      <c r="E76" s="4"/>
      <c r="F76" s="4"/>
      <c r="H76" s="5"/>
    </row>
    <row r="77" spans="1:22" ht="15" customHeight="1" x14ac:dyDescent="0.25">
      <c r="A77" s="971" t="s">
        <v>894</v>
      </c>
      <c r="B77" s="971"/>
      <c r="C77" s="971"/>
      <c r="D77" s="971"/>
      <c r="E77" s="971"/>
      <c r="F77" s="971"/>
      <c r="G77" s="971"/>
      <c r="H77" s="971"/>
    </row>
    <row r="78" spans="1:22" ht="15" customHeight="1" thickBot="1" x14ac:dyDescent="0.3">
      <c r="A78" s="10"/>
      <c r="B78" s="10"/>
      <c r="C78" s="10"/>
      <c r="D78" s="10"/>
      <c r="E78" s="5"/>
      <c r="G78" s="5"/>
      <c r="H78" s="5" t="s">
        <v>559</v>
      </c>
      <c r="T78"/>
      <c r="U78"/>
      <c r="V78"/>
    </row>
    <row r="79" spans="1:22" ht="74.099999999999994" customHeight="1" thickTop="1" thickBot="1" x14ac:dyDescent="0.3">
      <c r="A79" s="267" t="s">
        <v>143</v>
      </c>
      <c r="B79" s="120" t="s">
        <v>125</v>
      </c>
      <c r="C79" s="120" t="s">
        <v>748</v>
      </c>
      <c r="D79" s="728" t="s">
        <v>747</v>
      </c>
      <c r="E79" s="120" t="s">
        <v>190</v>
      </c>
      <c r="F79" s="120" t="s">
        <v>191</v>
      </c>
      <c r="G79" s="120" t="s">
        <v>882</v>
      </c>
      <c r="H79" s="121" t="s">
        <v>193</v>
      </c>
      <c r="T79"/>
      <c r="U79"/>
      <c r="V79"/>
    </row>
    <row r="80" spans="1:22" ht="15" customHeight="1" thickTop="1" x14ac:dyDescent="0.25">
      <c r="A80" s="43" t="s">
        <v>62</v>
      </c>
      <c r="B80" s="44" t="s">
        <v>210</v>
      </c>
      <c r="C80" s="62">
        <v>0</v>
      </c>
      <c r="D80" s="62">
        <v>0</v>
      </c>
      <c r="E80" s="62">
        <v>0</v>
      </c>
      <c r="F80" s="62">
        <v>0</v>
      </c>
      <c r="G80" s="62">
        <v>0</v>
      </c>
      <c r="H80" s="252">
        <v>0</v>
      </c>
      <c r="T80"/>
      <c r="U80"/>
      <c r="V80"/>
    </row>
    <row r="81" spans="1:22" ht="24" x14ac:dyDescent="0.25">
      <c r="A81" s="882" t="s">
        <v>63</v>
      </c>
      <c r="B81" s="883" t="s">
        <v>211</v>
      </c>
      <c r="C81" s="23">
        <v>0</v>
      </c>
      <c r="D81" s="23">
        <v>0</v>
      </c>
      <c r="E81" s="23">
        <v>0</v>
      </c>
      <c r="F81" s="23">
        <v>0</v>
      </c>
      <c r="G81" s="23">
        <v>21151305</v>
      </c>
      <c r="H81" s="50">
        <v>0</v>
      </c>
      <c r="T81"/>
      <c r="U81"/>
      <c r="V81"/>
    </row>
    <row r="82" spans="1:22" ht="24" x14ac:dyDescent="0.25">
      <c r="A82" s="36" t="s">
        <v>64</v>
      </c>
      <c r="B82" s="37" t="s">
        <v>549</v>
      </c>
      <c r="C82" s="38">
        <v>0</v>
      </c>
      <c r="D82" s="38">
        <v>0</v>
      </c>
      <c r="E82" s="38">
        <v>0</v>
      </c>
      <c r="F82" s="38">
        <v>0</v>
      </c>
      <c r="G82" s="38">
        <f>SUM(G80:G81)</f>
        <v>21151305</v>
      </c>
      <c r="H82" s="103">
        <v>0</v>
      </c>
      <c r="T82"/>
      <c r="U82"/>
      <c r="V82"/>
    </row>
    <row r="83" spans="1:22" ht="15" customHeight="1" x14ac:dyDescent="0.25">
      <c r="A83" s="882" t="s">
        <v>65</v>
      </c>
      <c r="B83" s="883" t="s">
        <v>212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50">
        <v>0</v>
      </c>
      <c r="T83"/>
      <c r="U83"/>
      <c r="V83"/>
    </row>
    <row r="84" spans="1:22" ht="24" x14ac:dyDescent="0.25">
      <c r="A84" s="882" t="s">
        <v>66</v>
      </c>
      <c r="B84" s="883" t="s">
        <v>213</v>
      </c>
      <c r="C84" s="23">
        <v>12033990</v>
      </c>
      <c r="D84" s="23">
        <v>6669966</v>
      </c>
      <c r="E84" s="23">
        <v>0</v>
      </c>
      <c r="F84" s="23">
        <v>0</v>
      </c>
      <c r="G84" s="23">
        <v>0</v>
      </c>
      <c r="H84" s="50">
        <v>0</v>
      </c>
      <c r="T84"/>
      <c r="U84"/>
      <c r="V84"/>
    </row>
    <row r="85" spans="1:22" ht="24" x14ac:dyDescent="0.25">
      <c r="A85" s="36" t="s">
        <v>67</v>
      </c>
      <c r="B85" s="37" t="s">
        <v>550</v>
      </c>
      <c r="C85" s="38">
        <f>SUM(C83:C84)</f>
        <v>12033990</v>
      </c>
      <c r="D85" s="38">
        <f>SUM(D83:D84)</f>
        <v>6669966</v>
      </c>
      <c r="E85" s="38">
        <f t="shared" ref="E85:F85" si="18">SUM(E83:E84)</f>
        <v>0</v>
      </c>
      <c r="F85" s="38">
        <f t="shared" si="18"/>
        <v>0</v>
      </c>
      <c r="G85" s="38">
        <f t="shared" ref="G85" si="19">SUM(G83:G84)</f>
        <v>0</v>
      </c>
      <c r="H85" s="103">
        <f>SUM(H83:H84)</f>
        <v>0</v>
      </c>
      <c r="T85"/>
      <c r="U85"/>
      <c r="V85"/>
    </row>
    <row r="86" spans="1:22" ht="15" customHeight="1" x14ac:dyDescent="0.25">
      <c r="A86" s="882" t="s">
        <v>68</v>
      </c>
      <c r="B86" s="883" t="s">
        <v>214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50">
        <v>0</v>
      </c>
      <c r="T86"/>
      <c r="U86"/>
      <c r="V86"/>
    </row>
    <row r="87" spans="1:22" ht="15" customHeight="1" x14ac:dyDescent="0.25">
      <c r="A87" s="882" t="s">
        <v>69</v>
      </c>
      <c r="B87" s="883" t="s">
        <v>215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50">
        <v>0</v>
      </c>
      <c r="T87"/>
      <c r="U87"/>
      <c r="V87"/>
    </row>
    <row r="88" spans="1:22" ht="15" customHeight="1" x14ac:dyDescent="0.25">
      <c r="A88" s="882" t="s">
        <v>70</v>
      </c>
      <c r="B88" s="883" t="s">
        <v>216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50">
        <v>0</v>
      </c>
      <c r="T88"/>
      <c r="U88"/>
      <c r="V88"/>
    </row>
    <row r="89" spans="1:22" ht="15" customHeight="1" x14ac:dyDescent="0.25">
      <c r="A89" s="36" t="s">
        <v>71</v>
      </c>
      <c r="B89" s="37" t="s">
        <v>217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103">
        <v>0</v>
      </c>
      <c r="T89"/>
      <c r="U89"/>
      <c r="V89"/>
    </row>
    <row r="90" spans="1:22" ht="15" customHeight="1" x14ac:dyDescent="0.25">
      <c r="A90" s="882" t="s">
        <v>127</v>
      </c>
      <c r="B90" s="883" t="s">
        <v>218</v>
      </c>
      <c r="C90" s="23">
        <v>0</v>
      </c>
      <c r="D90" s="23">
        <v>0</v>
      </c>
      <c r="E90" s="23">
        <v>611790</v>
      </c>
      <c r="F90" s="23">
        <v>0</v>
      </c>
      <c r="G90" s="23">
        <v>0</v>
      </c>
      <c r="H90" s="50">
        <v>0</v>
      </c>
      <c r="T90"/>
      <c r="U90"/>
      <c r="V90"/>
    </row>
    <row r="91" spans="1:22" ht="15" customHeight="1" x14ac:dyDescent="0.25">
      <c r="A91" s="882" t="s">
        <v>72</v>
      </c>
      <c r="B91" s="883" t="s">
        <v>219</v>
      </c>
      <c r="C91" s="23">
        <v>0</v>
      </c>
      <c r="D91" s="23">
        <v>0</v>
      </c>
      <c r="E91" s="23">
        <v>40707062</v>
      </c>
      <c r="F91" s="23">
        <v>1105506</v>
      </c>
      <c r="G91" s="23">
        <v>0</v>
      </c>
      <c r="H91" s="50">
        <v>0</v>
      </c>
      <c r="T91"/>
      <c r="U91"/>
      <c r="V91"/>
    </row>
    <row r="92" spans="1:22" ht="15" customHeight="1" x14ac:dyDescent="0.25">
      <c r="A92" s="882" t="s">
        <v>128</v>
      </c>
      <c r="B92" s="883" t="s">
        <v>220</v>
      </c>
      <c r="C92" s="23">
        <v>0</v>
      </c>
      <c r="D92" s="23">
        <v>0</v>
      </c>
      <c r="E92" s="23">
        <v>4148125</v>
      </c>
      <c r="F92" s="23">
        <v>0</v>
      </c>
      <c r="G92" s="23">
        <v>0</v>
      </c>
      <c r="H92" s="50">
        <v>471972</v>
      </c>
      <c r="T92"/>
      <c r="U92"/>
      <c r="V92"/>
    </row>
    <row r="93" spans="1:22" ht="15" customHeight="1" x14ac:dyDescent="0.25">
      <c r="A93" s="882" t="s">
        <v>129</v>
      </c>
      <c r="B93" s="883" t="s">
        <v>221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50">
        <v>0</v>
      </c>
      <c r="T93"/>
      <c r="U93"/>
      <c r="V93"/>
    </row>
    <row r="94" spans="1:22" ht="15" customHeight="1" x14ac:dyDescent="0.25">
      <c r="A94" s="882" t="s">
        <v>130</v>
      </c>
      <c r="B94" s="883" t="s">
        <v>222</v>
      </c>
      <c r="C94" s="23">
        <v>0</v>
      </c>
      <c r="D94" s="23">
        <v>0</v>
      </c>
      <c r="E94" s="23">
        <v>12276103</v>
      </c>
      <c r="F94" s="23">
        <v>198994</v>
      </c>
      <c r="G94" s="23">
        <v>0</v>
      </c>
      <c r="H94" s="50">
        <v>127433</v>
      </c>
      <c r="T94"/>
      <c r="U94"/>
      <c r="V94"/>
    </row>
    <row r="95" spans="1:22" ht="15" customHeight="1" x14ac:dyDescent="0.25">
      <c r="A95" s="882" t="s">
        <v>73</v>
      </c>
      <c r="B95" s="883" t="s">
        <v>887</v>
      </c>
      <c r="C95" s="23">
        <v>0</v>
      </c>
      <c r="D95" s="23">
        <v>0</v>
      </c>
      <c r="E95" s="23">
        <v>7081000</v>
      </c>
      <c r="F95" s="23">
        <v>0</v>
      </c>
      <c r="G95" s="23">
        <v>0</v>
      </c>
      <c r="H95" s="50">
        <v>0</v>
      </c>
      <c r="T95"/>
      <c r="U95"/>
      <c r="V95"/>
    </row>
    <row r="96" spans="1:22" ht="24" x14ac:dyDescent="0.25">
      <c r="A96" s="882" t="s">
        <v>131</v>
      </c>
      <c r="B96" s="883" t="s">
        <v>886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50">
        <v>0</v>
      </c>
      <c r="T96"/>
      <c r="U96"/>
      <c r="V96"/>
    </row>
    <row r="97" spans="1:22" ht="15" customHeight="1" x14ac:dyDescent="0.25">
      <c r="A97" s="882" t="s">
        <v>132</v>
      </c>
      <c r="B97" s="883" t="s">
        <v>223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50">
        <v>0</v>
      </c>
      <c r="T97"/>
      <c r="U97"/>
      <c r="V97"/>
    </row>
    <row r="98" spans="1:22" ht="15" customHeight="1" x14ac:dyDescent="0.25">
      <c r="A98" s="36" t="s">
        <v>61</v>
      </c>
      <c r="B98" s="37" t="s">
        <v>224</v>
      </c>
      <c r="C98" s="38">
        <f t="shared" ref="C98:D98" si="20">SUM(C90:C97)</f>
        <v>0</v>
      </c>
      <c r="D98" s="38">
        <f t="shared" si="20"/>
        <v>0</v>
      </c>
      <c r="E98" s="38">
        <f t="shared" ref="E98:H98" si="21">SUM(E90:E97)</f>
        <v>64824080</v>
      </c>
      <c r="F98" s="38">
        <f t="shared" si="21"/>
        <v>1304500</v>
      </c>
      <c r="G98" s="38">
        <f t="shared" ref="G98" si="22">SUM(G90:G97)</f>
        <v>0</v>
      </c>
      <c r="H98" s="103">
        <f t="shared" si="21"/>
        <v>599405</v>
      </c>
      <c r="T98"/>
      <c r="U98"/>
      <c r="V98"/>
    </row>
    <row r="99" spans="1:22" ht="15" customHeight="1" x14ac:dyDescent="0.25">
      <c r="A99" s="36">
        <v>20</v>
      </c>
      <c r="B99" s="37" t="s">
        <v>888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103">
        <v>0</v>
      </c>
      <c r="T99"/>
      <c r="U99"/>
      <c r="V99"/>
    </row>
    <row r="100" spans="1:22" ht="15" customHeight="1" x14ac:dyDescent="0.25">
      <c r="A100" s="882">
        <v>21</v>
      </c>
      <c r="B100" s="883" t="s">
        <v>225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50">
        <v>0</v>
      </c>
      <c r="T100"/>
      <c r="U100"/>
      <c r="V100"/>
    </row>
    <row r="101" spans="1:22" ht="15" customHeight="1" x14ac:dyDescent="0.25">
      <c r="A101" s="36">
        <v>22</v>
      </c>
      <c r="B101" s="37" t="s">
        <v>889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103">
        <v>0</v>
      </c>
      <c r="T101"/>
      <c r="U101"/>
      <c r="V101"/>
    </row>
    <row r="102" spans="1:22" ht="15" customHeight="1" x14ac:dyDescent="0.25">
      <c r="A102" s="882">
        <v>23</v>
      </c>
      <c r="B102" s="883" t="s">
        <v>226</v>
      </c>
      <c r="C102" s="23">
        <v>915162</v>
      </c>
      <c r="D102" s="23">
        <v>0</v>
      </c>
      <c r="E102" s="23">
        <v>0</v>
      </c>
      <c r="F102" s="23">
        <v>0</v>
      </c>
      <c r="G102" s="23">
        <v>0</v>
      </c>
      <c r="H102" s="50">
        <v>0</v>
      </c>
      <c r="T102"/>
      <c r="U102"/>
      <c r="V102"/>
    </row>
    <row r="103" spans="1:22" ht="15" customHeight="1" x14ac:dyDescent="0.25">
      <c r="A103" s="36">
        <v>24</v>
      </c>
      <c r="B103" s="37" t="s">
        <v>890</v>
      </c>
      <c r="C103" s="38">
        <f>SUM(C102)</f>
        <v>915162</v>
      </c>
      <c r="D103" s="38">
        <f t="shared" ref="D103:H103" si="23">SUM(D102)</f>
        <v>0</v>
      </c>
      <c r="E103" s="38">
        <f t="shared" si="23"/>
        <v>0</v>
      </c>
      <c r="F103" s="38">
        <f t="shared" si="23"/>
        <v>0</v>
      </c>
      <c r="G103" s="38">
        <f t="shared" si="23"/>
        <v>0</v>
      </c>
      <c r="H103" s="103">
        <f t="shared" si="23"/>
        <v>0</v>
      </c>
      <c r="T103"/>
      <c r="U103"/>
      <c r="V103"/>
    </row>
    <row r="104" spans="1:22" ht="22.8" x14ac:dyDescent="0.25">
      <c r="A104" s="88">
        <v>25</v>
      </c>
      <c r="B104" s="87" t="s">
        <v>891</v>
      </c>
      <c r="C104" s="110">
        <f t="shared" ref="C104:H104" si="24">C82+C85+C89+C98+C99+C101+C103</f>
        <v>12949152</v>
      </c>
      <c r="D104" s="110">
        <f t="shared" si="24"/>
        <v>6669966</v>
      </c>
      <c r="E104" s="110">
        <f t="shared" si="24"/>
        <v>64824080</v>
      </c>
      <c r="F104" s="110">
        <f t="shared" si="24"/>
        <v>1304500</v>
      </c>
      <c r="G104" s="110">
        <f t="shared" si="24"/>
        <v>21151305</v>
      </c>
      <c r="H104" s="111">
        <f t="shared" si="24"/>
        <v>599405</v>
      </c>
      <c r="T104"/>
      <c r="U104"/>
      <c r="V104"/>
    </row>
    <row r="105" spans="1:22" s="65" customFormat="1" ht="15" customHeight="1" x14ac:dyDescent="0.25">
      <c r="A105" s="20">
        <v>26</v>
      </c>
      <c r="B105" s="86" t="s">
        <v>683</v>
      </c>
      <c r="C105" s="96">
        <v>0</v>
      </c>
      <c r="D105" s="96">
        <v>0</v>
      </c>
      <c r="E105" s="96">
        <v>0</v>
      </c>
      <c r="F105" s="96">
        <v>0</v>
      </c>
      <c r="G105" s="96">
        <v>0</v>
      </c>
      <c r="H105" s="97">
        <v>0</v>
      </c>
    </row>
    <row r="106" spans="1:22" s="1" customFormat="1" ht="24" x14ac:dyDescent="0.25">
      <c r="A106" s="882">
        <v>27</v>
      </c>
      <c r="B106" s="883" t="s">
        <v>227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50">
        <v>0</v>
      </c>
    </row>
    <row r="107" spans="1:22" s="1" customFormat="1" ht="15" customHeight="1" x14ac:dyDescent="0.25">
      <c r="A107" s="882">
        <v>28</v>
      </c>
      <c r="B107" s="883" t="s">
        <v>228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50">
        <v>0</v>
      </c>
    </row>
    <row r="108" spans="1:22" s="1" customFormat="1" ht="15" customHeight="1" thickBot="1" x14ac:dyDescent="0.3">
      <c r="A108" s="346">
        <v>29</v>
      </c>
      <c r="B108" s="575" t="s">
        <v>892</v>
      </c>
      <c r="C108" s="576">
        <f>SUM(C105:C107)</f>
        <v>0</v>
      </c>
      <c r="D108" s="576">
        <f t="shared" ref="D108" si="25">SUM(D105:D107)</f>
        <v>0</v>
      </c>
      <c r="E108" s="576">
        <f t="shared" ref="E108" si="26">SUM(E105:E107)</f>
        <v>0</v>
      </c>
      <c r="F108" s="576">
        <f t="shared" ref="F108:G108" si="27">SUM(F105:F107)</f>
        <v>0</v>
      </c>
      <c r="G108" s="576">
        <f t="shared" si="27"/>
        <v>0</v>
      </c>
      <c r="H108" s="577">
        <f t="shared" ref="H108" si="28">SUM(H105:H107)</f>
        <v>0</v>
      </c>
    </row>
    <row r="109" spans="1:22" s="1" customFormat="1" ht="18" customHeight="1" thickTop="1" thickBot="1" x14ac:dyDescent="0.3">
      <c r="A109" s="509">
        <v>30</v>
      </c>
      <c r="B109" s="510" t="s">
        <v>893</v>
      </c>
      <c r="C109" s="578">
        <f>C104+C108</f>
        <v>12949152</v>
      </c>
      <c r="D109" s="578">
        <f>D104+D108</f>
        <v>6669966</v>
      </c>
      <c r="E109" s="578">
        <f>E104+E108</f>
        <v>64824080</v>
      </c>
      <c r="F109" s="578">
        <f t="shared" ref="F109:H109" si="29">F104+F108</f>
        <v>1304500</v>
      </c>
      <c r="G109" s="578">
        <f t="shared" ref="G109" si="30">G104+G108</f>
        <v>21151305</v>
      </c>
      <c r="H109" s="579">
        <f t="shared" si="29"/>
        <v>599405</v>
      </c>
    </row>
    <row r="110" spans="1:22" ht="13.2" thickTop="1" x14ac:dyDescent="0.25">
      <c r="G110"/>
      <c r="H110"/>
    </row>
    <row r="111" spans="1:22" ht="13.5" customHeight="1" x14ac:dyDescent="0.25">
      <c r="A111" s="4"/>
      <c r="B111" s="4"/>
      <c r="C111" s="4"/>
      <c r="D111" s="4"/>
      <c r="E111" s="4"/>
      <c r="F111" s="4"/>
      <c r="H111" s="5" t="str">
        <f>H38</f>
        <v>21. melléklet folytatása</v>
      </c>
    </row>
    <row r="112" spans="1:22" ht="13.5" customHeight="1" x14ac:dyDescent="0.25">
      <c r="A112" s="4"/>
      <c r="B112" s="4"/>
      <c r="C112" s="4"/>
      <c r="D112" s="4"/>
      <c r="E112" s="4"/>
      <c r="F112" s="4"/>
      <c r="H112" s="5" t="str">
        <f>H39</f>
        <v>a  .../2019. (V....) önkormányzati rendelethez</v>
      </c>
    </row>
    <row r="113" spans="1:8" ht="13.5" customHeight="1" x14ac:dyDescent="0.25">
      <c r="G113"/>
      <c r="H113"/>
    </row>
    <row r="114" spans="1:8" ht="15" customHeight="1" thickBot="1" x14ac:dyDescent="0.3">
      <c r="D114" s="5" t="s">
        <v>559</v>
      </c>
    </row>
    <row r="115" spans="1:8" ht="73.2" thickTop="1" thickBot="1" x14ac:dyDescent="0.3">
      <c r="A115" s="267" t="s">
        <v>143</v>
      </c>
      <c r="B115" s="120" t="s">
        <v>125</v>
      </c>
      <c r="C115" s="120" t="s">
        <v>885</v>
      </c>
      <c r="D115" s="721" t="s">
        <v>629</v>
      </c>
    </row>
    <row r="116" spans="1:8" ht="15" customHeight="1" thickTop="1" x14ac:dyDescent="0.25">
      <c r="A116" s="43" t="s">
        <v>62</v>
      </c>
      <c r="B116" s="44" t="s">
        <v>210</v>
      </c>
      <c r="C116" s="62">
        <v>0</v>
      </c>
      <c r="D116" s="722">
        <v>0</v>
      </c>
    </row>
    <row r="117" spans="1:8" ht="24" x14ac:dyDescent="0.25">
      <c r="A117" s="882" t="s">
        <v>63</v>
      </c>
      <c r="B117" s="883" t="s">
        <v>211</v>
      </c>
      <c r="C117" s="23">
        <v>850000</v>
      </c>
      <c r="D117" s="723">
        <v>0</v>
      </c>
    </row>
    <row r="118" spans="1:8" ht="24" x14ac:dyDescent="0.25">
      <c r="A118" s="36" t="s">
        <v>64</v>
      </c>
      <c r="B118" s="37" t="s">
        <v>549</v>
      </c>
      <c r="C118" s="38">
        <f>SUM(C116:C117)</f>
        <v>850000</v>
      </c>
      <c r="D118" s="724">
        <v>0</v>
      </c>
    </row>
    <row r="119" spans="1:8" ht="15" customHeight="1" x14ac:dyDescent="0.25">
      <c r="A119" s="882" t="s">
        <v>65</v>
      </c>
      <c r="B119" s="883" t="s">
        <v>212</v>
      </c>
      <c r="C119" s="23">
        <v>0</v>
      </c>
      <c r="D119" s="723">
        <v>0</v>
      </c>
    </row>
    <row r="120" spans="1:8" ht="24" x14ac:dyDescent="0.25">
      <c r="A120" s="882" t="s">
        <v>66</v>
      </c>
      <c r="B120" s="883" t="s">
        <v>213</v>
      </c>
      <c r="C120" s="23">
        <v>0</v>
      </c>
      <c r="D120" s="723">
        <v>0</v>
      </c>
    </row>
    <row r="121" spans="1:8" ht="24" x14ac:dyDescent="0.25">
      <c r="A121" s="36" t="s">
        <v>67</v>
      </c>
      <c r="B121" s="37" t="s">
        <v>550</v>
      </c>
      <c r="C121" s="38">
        <f>SUM(C119:C120)</f>
        <v>0</v>
      </c>
      <c r="D121" s="724">
        <f>SUM(D119:D120)</f>
        <v>0</v>
      </c>
    </row>
    <row r="122" spans="1:8" ht="15" customHeight="1" x14ac:dyDescent="0.25">
      <c r="A122" s="882" t="s">
        <v>68</v>
      </c>
      <c r="B122" s="883" t="s">
        <v>214</v>
      </c>
      <c r="C122" s="23">
        <v>0</v>
      </c>
      <c r="D122" s="723">
        <v>0</v>
      </c>
    </row>
    <row r="123" spans="1:8" ht="15" customHeight="1" x14ac:dyDescent="0.25">
      <c r="A123" s="882" t="s">
        <v>69</v>
      </c>
      <c r="B123" s="883" t="s">
        <v>215</v>
      </c>
      <c r="C123" s="23">
        <v>0</v>
      </c>
      <c r="D123" s="723">
        <v>0</v>
      </c>
    </row>
    <row r="124" spans="1:8" ht="15" customHeight="1" x14ac:dyDescent="0.25">
      <c r="A124" s="882" t="s">
        <v>70</v>
      </c>
      <c r="B124" s="883" t="s">
        <v>216</v>
      </c>
      <c r="C124" s="23">
        <v>0</v>
      </c>
      <c r="D124" s="723">
        <v>0</v>
      </c>
    </row>
    <row r="125" spans="1:8" ht="15" customHeight="1" x14ac:dyDescent="0.25">
      <c r="A125" s="36" t="s">
        <v>71</v>
      </c>
      <c r="B125" s="37" t="s">
        <v>217</v>
      </c>
      <c r="C125" s="38">
        <v>0</v>
      </c>
      <c r="D125" s="724">
        <v>0</v>
      </c>
    </row>
    <row r="126" spans="1:8" ht="15" customHeight="1" x14ac:dyDescent="0.25">
      <c r="A126" s="882" t="s">
        <v>127</v>
      </c>
      <c r="B126" s="883" t="s">
        <v>218</v>
      </c>
      <c r="C126" s="23">
        <v>0</v>
      </c>
      <c r="D126" s="723">
        <v>0</v>
      </c>
    </row>
    <row r="127" spans="1:8" ht="15" customHeight="1" x14ac:dyDescent="0.25">
      <c r="A127" s="882" t="s">
        <v>72</v>
      </c>
      <c r="B127" s="883" t="s">
        <v>219</v>
      </c>
      <c r="C127" s="23">
        <v>0</v>
      </c>
      <c r="D127" s="723">
        <v>0</v>
      </c>
    </row>
    <row r="128" spans="1:8" ht="15" customHeight="1" x14ac:dyDescent="0.25">
      <c r="A128" s="882" t="s">
        <v>128</v>
      </c>
      <c r="B128" s="883" t="s">
        <v>220</v>
      </c>
      <c r="C128" s="23">
        <v>0</v>
      </c>
      <c r="D128" s="723">
        <v>0</v>
      </c>
    </row>
    <row r="129" spans="1:4" ht="15" customHeight="1" x14ac:dyDescent="0.25">
      <c r="A129" s="882" t="s">
        <v>129</v>
      </c>
      <c r="B129" s="883" t="s">
        <v>221</v>
      </c>
      <c r="C129" s="23">
        <v>0</v>
      </c>
      <c r="D129" s="723">
        <v>0</v>
      </c>
    </row>
    <row r="130" spans="1:4" ht="15" customHeight="1" x14ac:dyDescent="0.25">
      <c r="A130" s="882" t="s">
        <v>130</v>
      </c>
      <c r="B130" s="883" t="s">
        <v>222</v>
      </c>
      <c r="C130" s="23">
        <v>0</v>
      </c>
      <c r="D130" s="723">
        <v>0</v>
      </c>
    </row>
    <row r="131" spans="1:4" ht="15" customHeight="1" x14ac:dyDescent="0.25">
      <c r="A131" s="882" t="s">
        <v>73</v>
      </c>
      <c r="B131" s="883" t="s">
        <v>887</v>
      </c>
      <c r="C131" s="23">
        <v>0</v>
      </c>
      <c r="D131" s="723">
        <v>0</v>
      </c>
    </row>
    <row r="132" spans="1:4" ht="24" x14ac:dyDescent="0.25">
      <c r="A132" s="882" t="s">
        <v>131</v>
      </c>
      <c r="B132" s="883" t="s">
        <v>886</v>
      </c>
      <c r="C132" s="23">
        <v>0</v>
      </c>
      <c r="D132" s="723">
        <v>0</v>
      </c>
    </row>
    <row r="133" spans="1:4" ht="15" customHeight="1" x14ac:dyDescent="0.25">
      <c r="A133" s="882" t="s">
        <v>132</v>
      </c>
      <c r="B133" s="883" t="s">
        <v>223</v>
      </c>
      <c r="C133" s="23">
        <v>0</v>
      </c>
      <c r="D133" s="723">
        <v>0</v>
      </c>
    </row>
    <row r="134" spans="1:4" ht="15" customHeight="1" x14ac:dyDescent="0.25">
      <c r="A134" s="36" t="s">
        <v>61</v>
      </c>
      <c r="B134" s="37" t="s">
        <v>224</v>
      </c>
      <c r="C134" s="38">
        <f t="shared" ref="C134" si="31">SUM(C126:C133)</f>
        <v>0</v>
      </c>
      <c r="D134" s="724">
        <f t="shared" ref="D134" si="32">SUM(D126:D133)</f>
        <v>0</v>
      </c>
    </row>
    <row r="135" spans="1:4" ht="15" customHeight="1" x14ac:dyDescent="0.25">
      <c r="A135" s="36">
        <v>20</v>
      </c>
      <c r="B135" s="37" t="s">
        <v>888</v>
      </c>
      <c r="C135" s="38">
        <v>0</v>
      </c>
      <c r="D135" s="724">
        <v>0</v>
      </c>
    </row>
    <row r="136" spans="1:4" ht="15" customHeight="1" x14ac:dyDescent="0.25">
      <c r="A136" s="882">
        <v>21</v>
      </c>
      <c r="B136" s="883" t="s">
        <v>225</v>
      </c>
      <c r="C136" s="23">
        <v>0</v>
      </c>
      <c r="D136" s="723">
        <v>0</v>
      </c>
    </row>
    <row r="137" spans="1:4" ht="15" customHeight="1" x14ac:dyDescent="0.25">
      <c r="A137" s="36">
        <v>22</v>
      </c>
      <c r="B137" s="37" t="s">
        <v>889</v>
      </c>
      <c r="C137" s="38">
        <v>0</v>
      </c>
      <c r="D137" s="724">
        <v>0</v>
      </c>
    </row>
    <row r="138" spans="1:4" ht="15" customHeight="1" x14ac:dyDescent="0.25">
      <c r="A138" s="882">
        <v>23</v>
      </c>
      <c r="B138" s="883" t="s">
        <v>226</v>
      </c>
      <c r="C138" s="23">
        <v>0</v>
      </c>
      <c r="D138" s="723">
        <v>0</v>
      </c>
    </row>
    <row r="139" spans="1:4" ht="15" customHeight="1" x14ac:dyDescent="0.25">
      <c r="A139" s="36">
        <v>24</v>
      </c>
      <c r="B139" s="37" t="s">
        <v>890</v>
      </c>
      <c r="C139" s="38">
        <v>0</v>
      </c>
      <c r="D139" s="724">
        <v>0</v>
      </c>
    </row>
    <row r="140" spans="1:4" ht="22.8" x14ac:dyDescent="0.25">
      <c r="A140" s="88">
        <v>25</v>
      </c>
      <c r="B140" s="87" t="s">
        <v>891</v>
      </c>
      <c r="C140" s="110">
        <f>C118+C121+C125+C134+C135+C137+C139</f>
        <v>850000</v>
      </c>
      <c r="D140" s="862">
        <f>D118+D121+D125+D134+D135+D137+D139</f>
        <v>0</v>
      </c>
    </row>
    <row r="141" spans="1:4" ht="15" customHeight="1" x14ac:dyDescent="0.25">
      <c r="A141" s="20">
        <v>26</v>
      </c>
      <c r="B141" s="86" t="s">
        <v>683</v>
      </c>
      <c r="C141" s="96">
        <v>0</v>
      </c>
      <c r="D141" s="933">
        <v>100000000</v>
      </c>
    </row>
    <row r="142" spans="1:4" ht="24" x14ac:dyDescent="0.25">
      <c r="A142" s="882">
        <v>27</v>
      </c>
      <c r="B142" s="883" t="s">
        <v>227</v>
      </c>
      <c r="C142" s="23">
        <v>0</v>
      </c>
      <c r="D142" s="723">
        <v>0</v>
      </c>
    </row>
    <row r="143" spans="1:4" ht="15" customHeight="1" x14ac:dyDescent="0.25">
      <c r="A143" s="882">
        <v>28</v>
      </c>
      <c r="B143" s="883" t="s">
        <v>228</v>
      </c>
      <c r="C143" s="23">
        <v>0</v>
      </c>
      <c r="D143" s="723">
        <v>0</v>
      </c>
    </row>
    <row r="144" spans="1:4" ht="15" customHeight="1" thickBot="1" x14ac:dyDescent="0.3">
      <c r="A144" s="346">
        <v>29</v>
      </c>
      <c r="B144" s="575" t="s">
        <v>892</v>
      </c>
      <c r="C144" s="576">
        <f t="shared" ref="C144" si="33">SUM(C141:C143)</f>
        <v>0</v>
      </c>
      <c r="D144" s="934">
        <f t="shared" ref="D144" si="34">SUM(D141:D143)</f>
        <v>100000000</v>
      </c>
    </row>
    <row r="145" spans="1:4" ht="18" customHeight="1" thickTop="1" thickBot="1" x14ac:dyDescent="0.3">
      <c r="A145" s="509">
        <v>30</v>
      </c>
      <c r="B145" s="510" t="s">
        <v>893</v>
      </c>
      <c r="C145" s="578">
        <f>C140+C144</f>
        <v>850000</v>
      </c>
      <c r="D145" s="935">
        <f>D140+D144</f>
        <v>100000000</v>
      </c>
    </row>
    <row r="146" spans="1:4" ht="13.2" thickTop="1" x14ac:dyDescent="0.25"/>
  </sheetData>
  <mergeCells count="2">
    <mergeCell ref="A4:H4"/>
    <mergeCell ref="A77:H77"/>
  </mergeCells>
  <phoneticPr fontId="0" type="noConversion"/>
  <pageMargins left="0.75" right="0.75" top="1" bottom="1" header="0.5" footer="0.5"/>
  <pageSetup scale="88" orientation="portrait" horizontalDpi="300" verticalDpi="300" r:id="rId1"/>
  <headerFooter alignWithMargins="0"/>
  <rowBreaks count="3" manualBreakCount="3">
    <brk id="37" max="7" man="1"/>
    <brk id="73" max="7" man="1"/>
    <brk id="110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1"/>
  <sheetViews>
    <sheetView zoomScaleNormal="100" workbookViewId="0"/>
  </sheetViews>
  <sheetFormatPr defaultColWidth="9.109375" defaultRowHeight="13.2" x14ac:dyDescent="0.25"/>
  <cols>
    <col min="1" max="1" width="6.6640625" style="299" customWidth="1"/>
    <col min="2" max="2" width="25.6640625" style="299" customWidth="1"/>
    <col min="3" max="12" width="8.6640625" style="299" customWidth="1"/>
    <col min="13" max="16384" width="9.109375" style="296"/>
  </cols>
  <sheetData>
    <row r="1" spans="1:13" s="293" customFormat="1" ht="15" customHeight="1" x14ac:dyDescent="0.25"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574" t="s">
        <v>641</v>
      </c>
    </row>
    <row r="2" spans="1:13" s="293" customFormat="1" ht="15" customHeight="1" x14ac:dyDescent="0.25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450" t="str">
        <f>'1.a sz. mellélet'!E2</f>
        <v>a  .../2019. (V....) önkormányzati rendelethez</v>
      </c>
    </row>
    <row r="3" spans="1:13" s="293" customFormat="1" ht="15" customHeight="1" x14ac:dyDescent="0.25">
      <c r="A3" s="295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3" s="293" customFormat="1" ht="15" customHeight="1" x14ac:dyDescent="0.25">
      <c r="A4" s="1021" t="s">
        <v>896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297"/>
    </row>
    <row r="5" spans="1:13" s="293" customFormat="1" ht="15" customHeight="1" x14ac:dyDescent="0.25">
      <c r="A5" s="294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7"/>
    </row>
    <row r="6" spans="1:13" s="293" customFormat="1" ht="15" customHeight="1" thickBot="1" x14ac:dyDescent="0.3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1022" t="s">
        <v>559</v>
      </c>
      <c r="L6" s="1022"/>
      <c r="M6" s="297"/>
    </row>
    <row r="7" spans="1:13" ht="13.5" customHeight="1" thickTop="1" x14ac:dyDescent="0.25">
      <c r="A7" s="1023" t="s">
        <v>458</v>
      </c>
      <c r="B7" s="1025" t="s">
        <v>459</v>
      </c>
      <c r="C7" s="1020" t="s">
        <v>460</v>
      </c>
      <c r="D7" s="1020"/>
      <c r="E7" s="1020"/>
      <c r="F7" s="1020" t="s">
        <v>461</v>
      </c>
      <c r="G7" s="1020"/>
      <c r="H7" s="1020"/>
      <c r="I7" s="1020" t="s">
        <v>462</v>
      </c>
      <c r="J7" s="1020"/>
      <c r="K7" s="1020"/>
      <c r="L7" s="580" t="s">
        <v>60</v>
      </c>
    </row>
    <row r="8" spans="1:13" ht="24" x14ac:dyDescent="0.25">
      <c r="A8" s="1024"/>
      <c r="B8" s="1026"/>
      <c r="C8" s="734" t="s">
        <v>463</v>
      </c>
      <c r="D8" s="581" t="s">
        <v>464</v>
      </c>
      <c r="E8" s="734" t="s">
        <v>640</v>
      </c>
      <c r="F8" s="734" t="s">
        <v>465</v>
      </c>
      <c r="G8" s="734" t="s">
        <v>464</v>
      </c>
      <c r="H8" s="734" t="s">
        <v>640</v>
      </c>
      <c r="I8" s="734" t="s">
        <v>465</v>
      </c>
      <c r="J8" s="734" t="s">
        <v>464</v>
      </c>
      <c r="K8" s="734" t="s">
        <v>640</v>
      </c>
      <c r="L8" s="582" t="s">
        <v>639</v>
      </c>
    </row>
    <row r="9" spans="1:13" ht="15" customHeight="1" thickBot="1" x14ac:dyDescent="0.3">
      <c r="A9" s="583" t="s">
        <v>466</v>
      </c>
      <c r="B9" s="584" t="s">
        <v>467</v>
      </c>
      <c r="C9" s="584" t="s">
        <v>468</v>
      </c>
      <c r="D9" s="585" t="s">
        <v>469</v>
      </c>
      <c r="E9" s="584" t="s">
        <v>470</v>
      </c>
      <c r="F9" s="584" t="s">
        <v>471</v>
      </c>
      <c r="G9" s="584" t="s">
        <v>472</v>
      </c>
      <c r="H9" s="584" t="s">
        <v>473</v>
      </c>
      <c r="I9" s="584" t="s">
        <v>474</v>
      </c>
      <c r="J9" s="584" t="s">
        <v>475</v>
      </c>
      <c r="K9" s="584" t="s">
        <v>476</v>
      </c>
      <c r="L9" s="586" t="s">
        <v>477</v>
      </c>
    </row>
    <row r="10" spans="1:13" ht="15" customHeight="1" thickTop="1" thickBot="1" x14ac:dyDescent="0.3">
      <c r="A10" s="587" t="s">
        <v>146</v>
      </c>
      <c r="B10" s="735" t="s">
        <v>478</v>
      </c>
      <c r="C10" s="588"/>
      <c r="D10" s="588"/>
      <c r="E10" s="589"/>
      <c r="F10" s="588"/>
      <c r="G10" s="588"/>
      <c r="H10" s="590"/>
      <c r="I10" s="588" t="s">
        <v>479</v>
      </c>
      <c r="J10" s="589" t="s">
        <v>480</v>
      </c>
      <c r="K10" s="591">
        <v>1055010</v>
      </c>
      <c r="L10" s="592">
        <v>1055010</v>
      </c>
    </row>
    <row r="11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304" customWidth="1"/>
    <col min="2" max="2" width="35.6640625" style="304" customWidth="1"/>
    <col min="3" max="5" width="10.6640625" style="304" customWidth="1"/>
    <col min="6" max="6" width="10.6640625" style="305" customWidth="1"/>
    <col min="7" max="16384" width="9.109375" style="305"/>
  </cols>
  <sheetData>
    <row r="1" spans="1:10" s="301" customFormat="1" ht="15" customHeight="1" x14ac:dyDescent="0.25">
      <c r="A1" s="300"/>
      <c r="C1" s="302"/>
      <c r="D1" s="302"/>
      <c r="E1" s="302"/>
      <c r="F1" s="303" t="s">
        <v>551</v>
      </c>
    </row>
    <row r="2" spans="1:10" s="301" customFormat="1" ht="15" customHeight="1" x14ac:dyDescent="0.25">
      <c r="A2" s="300"/>
      <c r="B2" s="302"/>
      <c r="C2" s="302"/>
      <c r="D2" s="302"/>
      <c r="F2" s="303" t="str">
        <f>'1.a sz. mellélet'!E2</f>
        <v>a  .../2019. (V....) önkormányzati rendelethez</v>
      </c>
    </row>
    <row r="3" spans="1:10" s="301" customFormat="1" ht="15" customHeight="1" x14ac:dyDescent="0.25">
      <c r="A3" s="300"/>
      <c r="B3" s="300"/>
      <c r="C3" s="300"/>
      <c r="D3" s="300"/>
      <c r="E3" s="300"/>
    </row>
    <row r="4" spans="1:10" s="301" customFormat="1" ht="15" customHeight="1" x14ac:dyDescent="0.25">
      <c r="A4" s="972" t="s">
        <v>86</v>
      </c>
      <c r="B4" s="972"/>
      <c r="C4" s="972"/>
      <c r="D4" s="972"/>
      <c r="E4" s="972"/>
      <c r="F4" s="972"/>
    </row>
    <row r="5" spans="1:10" s="301" customFormat="1" ht="15" customHeight="1" x14ac:dyDescent="0.25">
      <c r="A5" s="972" t="s">
        <v>343</v>
      </c>
      <c r="B5" s="972"/>
      <c r="C5" s="972"/>
      <c r="D5" s="972"/>
      <c r="E5" s="972"/>
      <c r="F5" s="972"/>
    </row>
    <row r="6" spans="1:10" ht="15" customHeight="1" x14ac:dyDescent="0.25"/>
    <row r="7" spans="1:10" s="301" customFormat="1" ht="15" customHeight="1" x14ac:dyDescent="0.25">
      <c r="A7" s="300"/>
      <c r="B7" s="300" t="s">
        <v>446</v>
      </c>
      <c r="C7" s="300"/>
      <c r="D7" s="300"/>
      <c r="E7" s="447" t="s">
        <v>559</v>
      </c>
    </row>
    <row r="8" spans="1:10" s="301" customFormat="1" ht="7.5" customHeight="1" thickBot="1" x14ac:dyDescent="0.3">
      <c r="A8" s="300"/>
      <c r="B8" s="300"/>
      <c r="C8" s="300"/>
      <c r="D8" s="300"/>
      <c r="E8" s="300"/>
    </row>
    <row r="9" spans="1:10" s="301" customFormat="1" ht="36.6" thickTop="1" x14ac:dyDescent="0.25">
      <c r="A9" s="306" t="s">
        <v>87</v>
      </c>
      <c r="B9" s="307" t="s">
        <v>125</v>
      </c>
      <c r="C9" s="308" t="s">
        <v>895</v>
      </c>
      <c r="D9" s="310" t="s">
        <v>761</v>
      </c>
      <c r="E9" s="31" t="s">
        <v>140</v>
      </c>
    </row>
    <row r="10" spans="1:10" s="301" customFormat="1" ht="13.8" thickBot="1" x14ac:dyDescent="0.3">
      <c r="A10" s="311" t="s">
        <v>466</v>
      </c>
      <c r="B10" s="312" t="s">
        <v>467</v>
      </c>
      <c r="C10" s="313" t="s">
        <v>468</v>
      </c>
      <c r="D10" s="315" t="s">
        <v>469</v>
      </c>
      <c r="E10" s="451" t="s">
        <v>470</v>
      </c>
    </row>
    <row r="11" spans="1:10" s="301" customFormat="1" ht="15" customHeight="1" thickTop="1" thickBot="1" x14ac:dyDescent="0.3">
      <c r="A11" s="343" t="s">
        <v>62</v>
      </c>
      <c r="B11" s="317" t="s">
        <v>447</v>
      </c>
      <c r="C11" s="318">
        <v>0</v>
      </c>
      <c r="D11" s="319">
        <v>0</v>
      </c>
      <c r="E11" s="452">
        <v>0</v>
      </c>
    </row>
    <row r="12" spans="1:10" s="301" customFormat="1" ht="15" customHeight="1" thickTop="1" thickBot="1" x14ac:dyDescent="0.3">
      <c r="A12" s="253" t="s">
        <v>63</v>
      </c>
      <c r="B12" s="320" t="s">
        <v>283</v>
      </c>
      <c r="C12" s="321">
        <v>0</v>
      </c>
      <c r="D12" s="322">
        <v>0</v>
      </c>
      <c r="E12" s="453">
        <v>0</v>
      </c>
    </row>
    <row r="13" spans="1:10" s="301" customFormat="1" ht="15" customHeight="1" thickTop="1" x14ac:dyDescent="0.25">
      <c r="A13" s="300"/>
      <c r="B13" s="323"/>
      <c r="C13" s="300"/>
      <c r="J13" s="324"/>
    </row>
    <row r="14" spans="1:10" s="301" customFormat="1" ht="15" customHeight="1" x14ac:dyDescent="0.25">
      <c r="A14" s="300"/>
      <c r="B14" s="300"/>
      <c r="C14" s="300"/>
      <c r="J14" s="324"/>
    </row>
    <row r="15" spans="1:10" s="301" customFormat="1" ht="15" customHeight="1" x14ac:dyDescent="0.25">
      <c r="A15" s="300"/>
      <c r="B15" s="300" t="s">
        <v>448</v>
      </c>
      <c r="C15" s="300"/>
      <c r="E15" s="447" t="s">
        <v>559</v>
      </c>
      <c r="I15" s="324"/>
    </row>
    <row r="16" spans="1:10" s="301" customFormat="1" ht="7.5" customHeight="1" thickBot="1" x14ac:dyDescent="0.3">
      <c r="A16" s="300"/>
      <c r="B16" s="300"/>
      <c r="C16" s="300"/>
      <c r="J16" s="324"/>
    </row>
    <row r="17" spans="1:10" s="301" customFormat="1" ht="36.6" thickTop="1" x14ac:dyDescent="0.25">
      <c r="A17" s="306" t="s">
        <v>87</v>
      </c>
      <c r="B17" s="307" t="s">
        <v>125</v>
      </c>
      <c r="C17" s="308" t="s">
        <v>895</v>
      </c>
      <c r="D17" s="310" t="s">
        <v>761</v>
      </c>
      <c r="E17" s="31" t="s">
        <v>140</v>
      </c>
      <c r="I17" s="324"/>
    </row>
    <row r="18" spans="1:10" s="301" customFormat="1" ht="13.8" thickBot="1" x14ac:dyDescent="0.3">
      <c r="A18" s="311" t="s">
        <v>466</v>
      </c>
      <c r="B18" s="312" t="s">
        <v>481</v>
      </c>
      <c r="C18" s="313" t="s">
        <v>468</v>
      </c>
      <c r="D18" s="315" t="s">
        <v>469</v>
      </c>
      <c r="E18" s="451" t="s">
        <v>470</v>
      </c>
      <c r="I18" s="325"/>
    </row>
    <row r="19" spans="1:10" s="301" customFormat="1" ht="15" customHeight="1" thickTop="1" x14ac:dyDescent="0.25">
      <c r="A19" s="43" t="s">
        <v>62</v>
      </c>
      <c r="B19" s="326" t="s">
        <v>449</v>
      </c>
      <c r="C19" s="341">
        <f>'1.d sz. melléklet'!C16+'1.d sz. melléklet'!C17</f>
        <v>83600000</v>
      </c>
      <c r="D19" s="341">
        <f>'1.d sz. melléklet'!D16+'1.d sz. melléklet'!D17</f>
        <v>83600000</v>
      </c>
      <c r="E19" s="593">
        <f>'1.d sz. melléklet'!E16+'1.d sz. melléklet'!E17</f>
        <v>101399446</v>
      </c>
      <c r="I19" s="325"/>
    </row>
    <row r="20" spans="1:10" s="301" customFormat="1" ht="24" x14ac:dyDescent="0.25">
      <c r="A20" s="21" t="s">
        <v>63</v>
      </c>
      <c r="B20" s="327" t="s">
        <v>450</v>
      </c>
      <c r="C20" s="342">
        <v>0</v>
      </c>
      <c r="D20" s="342">
        <v>0</v>
      </c>
      <c r="E20" s="736">
        <v>0</v>
      </c>
      <c r="I20" s="325"/>
    </row>
    <row r="21" spans="1:10" s="301" customFormat="1" ht="15" customHeight="1" x14ac:dyDescent="0.25">
      <c r="A21" s="21" t="s">
        <v>64</v>
      </c>
      <c r="B21" s="327" t="s">
        <v>451</v>
      </c>
      <c r="C21" s="342">
        <v>0</v>
      </c>
      <c r="D21" s="328">
        <v>299000</v>
      </c>
      <c r="E21" s="594">
        <v>299000</v>
      </c>
      <c r="I21" s="324"/>
    </row>
    <row r="22" spans="1:10" s="301" customFormat="1" ht="15" customHeight="1" x14ac:dyDescent="0.25">
      <c r="A22" s="21" t="s">
        <v>65</v>
      </c>
      <c r="B22" s="327" t="s">
        <v>452</v>
      </c>
      <c r="C22" s="342">
        <v>0</v>
      </c>
      <c r="D22" s="342">
        <v>0</v>
      </c>
      <c r="E22" s="736">
        <v>0</v>
      </c>
      <c r="I22" s="329"/>
    </row>
    <row r="23" spans="1:10" s="301" customFormat="1" ht="15" customHeight="1" thickBot="1" x14ac:dyDescent="0.3">
      <c r="A23" s="25" t="s">
        <v>66</v>
      </c>
      <c r="B23" s="330" t="s">
        <v>453</v>
      </c>
      <c r="C23" s="337">
        <f>'1.d sz. melléklet'!C18</f>
        <v>400000</v>
      </c>
      <c r="D23" s="337">
        <f>'1.d sz. melléklet'!D18</f>
        <v>400000</v>
      </c>
      <c r="E23" s="595">
        <f>'1.d sz. melléklet'!E18</f>
        <v>768575</v>
      </c>
      <c r="I23" s="329"/>
    </row>
    <row r="24" spans="1:10" s="301" customFormat="1" ht="15" customHeight="1" thickTop="1" thickBot="1" x14ac:dyDescent="0.3">
      <c r="A24" s="253" t="s">
        <v>67</v>
      </c>
      <c r="B24" s="332" t="s">
        <v>283</v>
      </c>
      <c r="C24" s="339">
        <f>SUM(C19:C23)</f>
        <v>84000000</v>
      </c>
      <c r="D24" s="333">
        <f>SUM(D19:D23)</f>
        <v>84299000</v>
      </c>
      <c r="E24" s="596">
        <f>SUM(E19:E23)</f>
        <v>102467021</v>
      </c>
      <c r="I24" s="329"/>
    </row>
    <row r="25" spans="1:10" s="301" customFormat="1" ht="15" customHeight="1" thickTop="1" x14ac:dyDescent="0.25">
      <c r="A25" s="300"/>
      <c r="B25" s="334"/>
      <c r="C25" s="300"/>
      <c r="J25" s="329"/>
    </row>
    <row r="26" spans="1:10" s="301" customFormat="1" ht="15" customHeight="1" x14ac:dyDescent="0.25">
      <c r="A26" s="300"/>
      <c r="B26" s="300" t="s">
        <v>454</v>
      </c>
      <c r="C26" s="300"/>
      <c r="E26" s="447" t="s">
        <v>559</v>
      </c>
      <c r="I26" s="329"/>
    </row>
    <row r="27" spans="1:10" s="301" customFormat="1" ht="7.5" customHeight="1" thickBot="1" x14ac:dyDescent="0.3">
      <c r="A27" s="300"/>
      <c r="B27" s="300"/>
      <c r="C27" s="300"/>
      <c r="J27" s="329"/>
    </row>
    <row r="28" spans="1:10" s="301" customFormat="1" ht="36.6" thickTop="1" x14ac:dyDescent="0.25">
      <c r="A28" s="306" t="s">
        <v>87</v>
      </c>
      <c r="B28" s="307" t="s">
        <v>125</v>
      </c>
      <c r="C28" s="308" t="s">
        <v>895</v>
      </c>
      <c r="D28" s="310" t="s">
        <v>761</v>
      </c>
      <c r="E28" s="31" t="s">
        <v>140</v>
      </c>
      <c r="I28" s="329"/>
    </row>
    <row r="29" spans="1:10" s="301" customFormat="1" ht="13.8" thickBot="1" x14ac:dyDescent="0.3">
      <c r="A29" s="311" t="s">
        <v>466</v>
      </c>
      <c r="B29" s="312" t="s">
        <v>467</v>
      </c>
      <c r="C29" s="313" t="s">
        <v>468</v>
      </c>
      <c r="D29" s="315" t="s">
        <v>469</v>
      </c>
      <c r="E29" s="451" t="s">
        <v>470</v>
      </c>
      <c r="I29" s="329"/>
    </row>
    <row r="30" spans="1:10" s="301" customFormat="1" ht="15" customHeight="1" thickTop="1" x14ac:dyDescent="0.25">
      <c r="A30" s="43" t="s">
        <v>62</v>
      </c>
      <c r="B30" s="326" t="s">
        <v>455</v>
      </c>
      <c r="C30" s="335">
        <f>C24*0.5</f>
        <v>42000000</v>
      </c>
      <c r="D30" s="336">
        <f t="shared" ref="D30:E30" si="0">D24*0.5</f>
        <v>42149500</v>
      </c>
      <c r="E30" s="456">
        <f t="shared" si="0"/>
        <v>51233510.5</v>
      </c>
      <c r="I30" s="325"/>
    </row>
    <row r="31" spans="1:10" s="301" customFormat="1" ht="24.6" thickBot="1" x14ac:dyDescent="0.3">
      <c r="A31" s="25" t="s">
        <v>63</v>
      </c>
      <c r="B31" s="330" t="s">
        <v>456</v>
      </c>
      <c r="C31" s="337">
        <v>0</v>
      </c>
      <c r="D31" s="331">
        <v>0</v>
      </c>
      <c r="E31" s="454">
        <v>0</v>
      </c>
      <c r="I31" s="325"/>
    </row>
    <row r="32" spans="1:10" s="301" customFormat="1" ht="37.200000000000003" thickTop="1" thickBot="1" x14ac:dyDescent="0.3">
      <c r="A32" s="253" t="s">
        <v>64</v>
      </c>
      <c r="B32" s="338" t="s">
        <v>457</v>
      </c>
      <c r="C32" s="339">
        <f>SUM(C30:C31)</f>
        <v>42000000</v>
      </c>
      <c r="D32" s="333">
        <f>SUM(D30:D31)</f>
        <v>42149500</v>
      </c>
      <c r="E32" s="455">
        <f>SUM(E30:E31)</f>
        <v>51233510.5</v>
      </c>
      <c r="I32" s="324"/>
    </row>
    <row r="33" spans="10:10" ht="13.8" thickTop="1" x14ac:dyDescent="0.25">
      <c r="J33" s="329"/>
    </row>
    <row r="34" spans="10:10" x14ac:dyDescent="0.25">
      <c r="J34" s="329"/>
    </row>
    <row r="35" spans="10:10" x14ac:dyDescent="0.25">
      <c r="J35" s="329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9"/>
  <sheetViews>
    <sheetView zoomScaleNormal="100" workbookViewId="0"/>
  </sheetViews>
  <sheetFormatPr defaultColWidth="9.109375" defaultRowHeight="13.2" x14ac:dyDescent="0.25"/>
  <cols>
    <col min="1" max="1" width="5.6640625" style="463" customWidth="1"/>
    <col min="2" max="2" width="40.33203125" style="463" customWidth="1"/>
    <col min="3" max="6" width="13" style="463" customWidth="1"/>
    <col min="7" max="8" width="10.6640625" style="463" customWidth="1"/>
    <col min="9" max="9" width="8.88671875" style="463" bestFit="1" customWidth="1"/>
    <col min="10" max="16384" width="9.109375" style="463"/>
  </cols>
  <sheetData>
    <row r="1" spans="1:8" ht="15" customHeight="1" x14ac:dyDescent="0.25">
      <c r="A1" s="302"/>
      <c r="B1" s="302"/>
      <c r="C1" s="302"/>
      <c r="D1" s="302"/>
      <c r="E1" s="302"/>
      <c r="F1" s="303" t="s">
        <v>508</v>
      </c>
      <c r="G1" s="464"/>
    </row>
    <row r="2" spans="1:8" ht="15" customHeight="1" x14ac:dyDescent="0.25">
      <c r="A2" s="302"/>
      <c r="B2" s="302"/>
      <c r="C2" s="302"/>
      <c r="D2" s="302"/>
      <c r="E2" s="302"/>
      <c r="F2" s="303" t="str">
        <f>'1.a sz. mellélet'!E2</f>
        <v>a  .../2019. (V....) önkormányzati rendelethez</v>
      </c>
      <c r="G2" s="464"/>
    </row>
    <row r="3" spans="1:8" ht="15" customHeight="1" x14ac:dyDescent="0.25">
      <c r="A3" s="304"/>
      <c r="B3" s="304"/>
      <c r="C3" s="304"/>
      <c r="D3" s="304"/>
      <c r="E3" s="304"/>
      <c r="F3" s="464"/>
    </row>
    <row r="4" spans="1:8" ht="15" customHeight="1" x14ac:dyDescent="0.25">
      <c r="A4" s="997" t="s">
        <v>753</v>
      </c>
      <c r="B4" s="997"/>
      <c r="C4" s="997"/>
      <c r="D4" s="997"/>
      <c r="E4" s="997"/>
      <c r="F4" s="997"/>
      <c r="G4" s="466"/>
      <c r="H4" s="464"/>
    </row>
    <row r="5" spans="1:8" ht="15" customHeight="1" x14ac:dyDescent="0.25">
      <c r="A5" s="448"/>
      <c r="B5" s="448"/>
      <c r="C5" s="448"/>
      <c r="D5" s="448"/>
      <c r="E5" s="448"/>
      <c r="F5" s="466"/>
      <c r="G5" s="466"/>
      <c r="H5" s="464"/>
    </row>
    <row r="6" spans="1:8" ht="15" customHeight="1" x14ac:dyDescent="0.25">
      <c r="A6" s="864"/>
      <c r="B6" s="864"/>
      <c r="C6" s="864"/>
      <c r="D6" s="864"/>
      <c r="E6" s="864"/>
    </row>
    <row r="7" spans="1:8" ht="13.8" thickBot="1" x14ac:dyDescent="0.3">
      <c r="A7" s="864"/>
      <c r="B7" s="864"/>
      <c r="C7" s="864"/>
      <c r="D7" s="6"/>
      <c r="E7" s="864"/>
      <c r="F7" s="6" t="s">
        <v>439</v>
      </c>
    </row>
    <row r="8" spans="1:8" ht="28.5" customHeight="1" thickTop="1" x14ac:dyDescent="0.25">
      <c r="A8" s="1027" t="s">
        <v>332</v>
      </c>
      <c r="B8" s="1029" t="s">
        <v>336</v>
      </c>
      <c r="C8" s="1029" t="s">
        <v>749</v>
      </c>
      <c r="D8" s="1031" t="s">
        <v>337</v>
      </c>
      <c r="E8" s="1033" t="s">
        <v>897</v>
      </c>
      <c r="F8" s="1034"/>
    </row>
    <row r="9" spans="1:8" x14ac:dyDescent="0.25">
      <c r="A9" s="1028"/>
      <c r="B9" s="1030"/>
      <c r="C9" s="1030"/>
      <c r="D9" s="1032"/>
      <c r="E9" s="490" t="s">
        <v>334</v>
      </c>
      <c r="F9" s="491" t="s">
        <v>335</v>
      </c>
    </row>
    <row r="10" spans="1:8" ht="13.8" thickBot="1" x14ac:dyDescent="0.3">
      <c r="A10" s="468" t="s">
        <v>466</v>
      </c>
      <c r="B10" s="469" t="s">
        <v>481</v>
      </c>
      <c r="C10" s="865" t="s">
        <v>468</v>
      </c>
      <c r="D10" s="866" t="s">
        <v>469</v>
      </c>
      <c r="E10" s="492" t="s">
        <v>470</v>
      </c>
      <c r="F10" s="493" t="s">
        <v>471</v>
      </c>
    </row>
    <row r="11" spans="1:8" ht="36.6" thickTop="1" x14ac:dyDescent="0.25">
      <c r="A11" s="28" t="s">
        <v>62</v>
      </c>
      <c r="B11" s="867" t="s">
        <v>750</v>
      </c>
      <c r="C11" s="868" t="s">
        <v>751</v>
      </c>
      <c r="D11" s="869">
        <v>71271187</v>
      </c>
      <c r="E11" s="465">
        <v>67871187</v>
      </c>
      <c r="F11" s="467">
        <v>45423880</v>
      </c>
    </row>
    <row r="12" spans="1:8" ht="16.5" customHeight="1" x14ac:dyDescent="0.25">
      <c r="A12" s="20" t="s">
        <v>63</v>
      </c>
      <c r="B12" s="870" t="s">
        <v>752</v>
      </c>
      <c r="C12" s="485">
        <v>1775058654</v>
      </c>
      <c r="D12" s="871">
        <v>32605237</v>
      </c>
      <c r="E12" s="873">
        <v>14000000</v>
      </c>
      <c r="F12" s="874">
        <v>63298066</v>
      </c>
      <c r="H12" s="875"/>
    </row>
    <row r="13" spans="1:8" ht="24" x14ac:dyDescent="0.25">
      <c r="A13" s="28" t="s">
        <v>64</v>
      </c>
      <c r="B13" s="872" t="s">
        <v>918</v>
      </c>
      <c r="C13" s="868" t="s">
        <v>917</v>
      </c>
      <c r="D13" s="869">
        <v>29837051</v>
      </c>
      <c r="E13" s="465">
        <v>25151305</v>
      </c>
      <c r="F13" s="467">
        <v>14474512</v>
      </c>
    </row>
    <row r="14" spans="1:8" ht="36" x14ac:dyDescent="0.25">
      <c r="A14" s="20" t="s">
        <v>65</v>
      </c>
      <c r="B14" s="947" t="s">
        <v>925</v>
      </c>
      <c r="C14" s="948" t="s">
        <v>924</v>
      </c>
      <c r="D14" s="949">
        <v>19048372</v>
      </c>
      <c r="E14" s="961">
        <v>0</v>
      </c>
      <c r="F14" s="467">
        <v>0</v>
      </c>
    </row>
    <row r="15" spans="1:8" ht="16.5" customHeight="1" x14ac:dyDescent="0.25">
      <c r="A15" s="28" t="s">
        <v>66</v>
      </c>
      <c r="B15" s="947" t="s">
        <v>919</v>
      </c>
      <c r="C15" s="948">
        <v>344639</v>
      </c>
      <c r="D15" s="949">
        <v>12033990</v>
      </c>
      <c r="E15" s="952">
        <v>12033990</v>
      </c>
      <c r="F15" s="953">
        <v>24211991</v>
      </c>
    </row>
    <row r="16" spans="1:8" ht="16.5" customHeight="1" x14ac:dyDescent="0.25">
      <c r="A16" s="20" t="s">
        <v>67</v>
      </c>
      <c r="B16" s="947" t="s">
        <v>920</v>
      </c>
      <c r="C16" s="948" t="s">
        <v>921</v>
      </c>
      <c r="D16" s="949">
        <v>850000</v>
      </c>
      <c r="E16" s="950">
        <v>850000</v>
      </c>
      <c r="F16" s="951">
        <v>864195</v>
      </c>
    </row>
    <row r="17" spans="1:6" ht="24.6" thickBot="1" x14ac:dyDescent="0.3">
      <c r="A17" s="98" t="s">
        <v>68</v>
      </c>
      <c r="B17" s="954" t="s">
        <v>922</v>
      </c>
      <c r="C17" s="955" t="s">
        <v>923</v>
      </c>
      <c r="D17" s="956">
        <v>14476490</v>
      </c>
      <c r="E17" s="957">
        <v>14476490</v>
      </c>
      <c r="F17" s="958">
        <v>19977628</v>
      </c>
    </row>
    <row r="18" spans="1:6" ht="13.8" thickTop="1" x14ac:dyDescent="0.25"/>
    <row r="19" spans="1:6" x14ac:dyDescent="0.25">
      <c r="E19" s="875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509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.../2019. (V....)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994" t="s">
        <v>898</v>
      </c>
      <c r="B4" s="994"/>
      <c r="C4" s="994"/>
      <c r="D4" s="994"/>
      <c r="E4" s="99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339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16" t="s">
        <v>143</v>
      </c>
      <c r="B6" s="420" t="s">
        <v>126</v>
      </c>
      <c r="C6" s="209" t="s">
        <v>141</v>
      </c>
      <c r="D6" s="201" t="s">
        <v>20</v>
      </c>
      <c r="E6" s="202" t="s">
        <v>483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17" t="s">
        <v>466</v>
      </c>
      <c r="B7" s="421" t="s">
        <v>481</v>
      </c>
      <c r="C7" s="210" t="s">
        <v>468</v>
      </c>
      <c r="D7" s="203" t="s">
        <v>469</v>
      </c>
      <c r="E7" s="204" t="s">
        <v>482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205" t="s">
        <v>62</v>
      </c>
      <c r="B8" s="422" t="s">
        <v>290</v>
      </c>
      <c r="C8" s="495">
        <v>0</v>
      </c>
      <c r="D8" s="197">
        <v>0</v>
      </c>
      <c r="E8" s="187">
        <v>0</v>
      </c>
    </row>
    <row r="9" spans="1:255" ht="15" customHeight="1" x14ac:dyDescent="0.25">
      <c r="A9" s="206" t="s">
        <v>63</v>
      </c>
      <c r="B9" s="423" t="s">
        <v>291</v>
      </c>
      <c r="C9" s="496">
        <v>0</v>
      </c>
      <c r="D9" s="198">
        <v>0</v>
      </c>
      <c r="E9" s="190">
        <v>0</v>
      </c>
    </row>
    <row r="10" spans="1:255" ht="15" customHeight="1" x14ac:dyDescent="0.25">
      <c r="A10" s="206" t="s">
        <v>64</v>
      </c>
      <c r="B10" s="423" t="s">
        <v>292</v>
      </c>
      <c r="C10" s="496">
        <v>0</v>
      </c>
      <c r="D10" s="198">
        <v>0</v>
      </c>
      <c r="E10" s="190">
        <v>0</v>
      </c>
    </row>
    <row r="11" spans="1:255" ht="15" customHeight="1" x14ac:dyDescent="0.25">
      <c r="A11" s="206" t="s">
        <v>65</v>
      </c>
      <c r="B11" s="423" t="s">
        <v>293</v>
      </c>
      <c r="C11" s="496">
        <v>0</v>
      </c>
      <c r="D11" s="198">
        <v>0</v>
      </c>
      <c r="E11" s="190">
        <v>0</v>
      </c>
    </row>
    <row r="12" spans="1:255" ht="22.8" x14ac:dyDescent="0.25">
      <c r="A12" s="207" t="s">
        <v>66</v>
      </c>
      <c r="B12" s="424" t="s">
        <v>304</v>
      </c>
      <c r="C12" s="233">
        <v>0</v>
      </c>
      <c r="D12" s="199">
        <v>0</v>
      </c>
      <c r="E12" s="193">
        <v>0</v>
      </c>
    </row>
    <row r="13" spans="1:255" ht="15" customHeight="1" x14ac:dyDescent="0.25">
      <c r="A13" s="206" t="s">
        <v>67</v>
      </c>
      <c r="B13" s="423" t="s">
        <v>294</v>
      </c>
      <c r="C13" s="496">
        <v>0</v>
      </c>
      <c r="D13" s="198">
        <v>0</v>
      </c>
      <c r="E13" s="190">
        <v>0</v>
      </c>
    </row>
    <row r="14" spans="1:255" ht="15" customHeight="1" x14ac:dyDescent="0.25">
      <c r="A14" s="206" t="s">
        <v>68</v>
      </c>
      <c r="B14" s="423" t="s">
        <v>295</v>
      </c>
      <c r="C14" s="496">
        <v>0</v>
      </c>
      <c r="D14" s="198">
        <v>0</v>
      </c>
      <c r="E14" s="190">
        <v>0</v>
      </c>
    </row>
    <row r="15" spans="1:255" ht="22.8" x14ac:dyDescent="0.25">
      <c r="A15" s="207" t="s">
        <v>69</v>
      </c>
      <c r="B15" s="424" t="s">
        <v>305</v>
      </c>
      <c r="C15" s="233">
        <v>0</v>
      </c>
      <c r="D15" s="199">
        <v>0</v>
      </c>
      <c r="E15" s="193">
        <v>0</v>
      </c>
    </row>
    <row r="16" spans="1:255" ht="15" customHeight="1" x14ac:dyDescent="0.25">
      <c r="A16" s="206" t="s">
        <v>70</v>
      </c>
      <c r="B16" s="423" t="s">
        <v>514</v>
      </c>
      <c r="C16" s="496">
        <v>0</v>
      </c>
      <c r="D16" s="198">
        <v>0</v>
      </c>
      <c r="E16" s="190">
        <v>0</v>
      </c>
    </row>
    <row r="17" spans="1:5" ht="15" customHeight="1" x14ac:dyDescent="0.25">
      <c r="A17" s="206" t="s">
        <v>71</v>
      </c>
      <c r="B17" s="423" t="s">
        <v>296</v>
      </c>
      <c r="C17" s="496">
        <v>42845</v>
      </c>
      <c r="D17" s="198">
        <v>0</v>
      </c>
      <c r="E17" s="190">
        <v>19050</v>
      </c>
    </row>
    <row r="18" spans="1:5" ht="15" customHeight="1" x14ac:dyDescent="0.25">
      <c r="A18" s="206" t="s">
        <v>127</v>
      </c>
      <c r="B18" s="423" t="s">
        <v>297</v>
      </c>
      <c r="C18" s="496">
        <v>765121</v>
      </c>
      <c r="D18" s="198">
        <v>0</v>
      </c>
      <c r="E18" s="190">
        <v>864773</v>
      </c>
    </row>
    <row r="19" spans="1:5" ht="15" customHeight="1" x14ac:dyDescent="0.25">
      <c r="A19" s="206" t="s">
        <v>72</v>
      </c>
      <c r="B19" s="423" t="s">
        <v>298</v>
      </c>
      <c r="C19" s="496">
        <v>0</v>
      </c>
      <c r="D19" s="198">
        <v>0</v>
      </c>
      <c r="E19" s="190">
        <v>0</v>
      </c>
    </row>
    <row r="20" spans="1:5" ht="18" customHeight="1" x14ac:dyDescent="0.25">
      <c r="A20" s="207" t="s">
        <v>128</v>
      </c>
      <c r="B20" s="424" t="s">
        <v>519</v>
      </c>
      <c r="C20" s="233">
        <f>SUM(C16:C19)</f>
        <v>807966</v>
      </c>
      <c r="D20" s="199">
        <v>0</v>
      </c>
      <c r="E20" s="193">
        <f>SUM(E16:E19)</f>
        <v>883823</v>
      </c>
    </row>
    <row r="21" spans="1:5" ht="15" customHeight="1" x14ac:dyDescent="0.25">
      <c r="A21" s="206" t="s">
        <v>129</v>
      </c>
      <c r="B21" s="423" t="s">
        <v>299</v>
      </c>
      <c r="C21" s="496">
        <v>0</v>
      </c>
      <c r="D21" s="198">
        <v>0</v>
      </c>
      <c r="E21" s="190">
        <v>0</v>
      </c>
    </row>
    <row r="22" spans="1:5" ht="15" customHeight="1" x14ac:dyDescent="0.25">
      <c r="A22" s="206" t="s">
        <v>130</v>
      </c>
      <c r="B22" s="423" t="s">
        <v>300</v>
      </c>
      <c r="C22" s="496">
        <v>0</v>
      </c>
      <c r="D22" s="198">
        <v>0</v>
      </c>
      <c r="E22" s="190">
        <v>0</v>
      </c>
    </row>
    <row r="23" spans="1:5" ht="15" customHeight="1" x14ac:dyDescent="0.25">
      <c r="A23" s="206" t="s">
        <v>73</v>
      </c>
      <c r="B23" s="423" t="s">
        <v>301</v>
      </c>
      <c r="C23" s="496">
        <v>0</v>
      </c>
      <c r="D23" s="198">
        <v>0</v>
      </c>
      <c r="E23" s="190">
        <v>0</v>
      </c>
    </row>
    <row r="24" spans="1:5" ht="18.75" customHeight="1" x14ac:dyDescent="0.25">
      <c r="A24" s="207" t="s">
        <v>131</v>
      </c>
      <c r="B24" s="424" t="s">
        <v>306</v>
      </c>
      <c r="C24" s="233">
        <f>SUM(C21:C23)</f>
        <v>0</v>
      </c>
      <c r="D24" s="199">
        <v>0</v>
      </c>
      <c r="E24" s="193">
        <f>SUM(E21:E23)</f>
        <v>0</v>
      </c>
    </row>
    <row r="25" spans="1:5" ht="18" customHeight="1" x14ac:dyDescent="0.25">
      <c r="A25" s="207" t="s">
        <v>132</v>
      </c>
      <c r="B25" s="424" t="s">
        <v>515</v>
      </c>
      <c r="C25" s="233">
        <v>3800</v>
      </c>
      <c r="D25" s="199">
        <v>0</v>
      </c>
      <c r="E25" s="193">
        <v>3900</v>
      </c>
    </row>
    <row r="26" spans="1:5" ht="18" customHeight="1" thickBot="1" x14ac:dyDescent="0.3">
      <c r="A26" s="208" t="s">
        <v>61</v>
      </c>
      <c r="B26" s="425" t="s">
        <v>302</v>
      </c>
      <c r="C26" s="497">
        <v>24431</v>
      </c>
      <c r="D26" s="418">
        <v>0</v>
      </c>
      <c r="E26" s="220">
        <v>26804</v>
      </c>
    </row>
    <row r="27" spans="1:5" ht="18" customHeight="1" thickTop="1" thickBot="1" x14ac:dyDescent="0.3">
      <c r="A27" s="225" t="s">
        <v>133</v>
      </c>
      <c r="B27" s="71" t="s">
        <v>303</v>
      </c>
      <c r="C27" s="58">
        <f>C12+C15+C20+C24+C25+C26</f>
        <v>836197</v>
      </c>
      <c r="D27" s="437">
        <v>0</v>
      </c>
      <c r="E27" s="438">
        <f>E12+E15+E20+E24+E25+E26</f>
        <v>914527</v>
      </c>
    </row>
    <row r="28" spans="1:5" ht="15" customHeight="1" thickTop="1" thickBot="1" x14ac:dyDescent="0.3">
      <c r="A28" s="223"/>
      <c r="B28" s="224"/>
      <c r="C28" s="435"/>
      <c r="D28" s="435"/>
      <c r="E28" s="436"/>
    </row>
    <row r="29" spans="1:5" ht="48.6" thickTop="1" x14ac:dyDescent="0.25">
      <c r="A29" s="416" t="s">
        <v>143</v>
      </c>
      <c r="B29" s="420" t="s">
        <v>21</v>
      </c>
      <c r="C29" s="209" t="s">
        <v>141</v>
      </c>
      <c r="D29" s="201" t="s">
        <v>20</v>
      </c>
      <c r="E29" s="202" t="s">
        <v>483</v>
      </c>
    </row>
    <row r="30" spans="1:5" ht="18" customHeight="1" thickBot="1" x14ac:dyDescent="0.3">
      <c r="A30" s="417" t="s">
        <v>466</v>
      </c>
      <c r="B30" s="421" t="s">
        <v>467</v>
      </c>
      <c r="C30" s="210" t="s">
        <v>468</v>
      </c>
      <c r="D30" s="203" t="s">
        <v>469</v>
      </c>
      <c r="E30" s="204" t="s">
        <v>470</v>
      </c>
    </row>
    <row r="31" spans="1:5" ht="15" customHeight="1" thickTop="1" x14ac:dyDescent="0.25">
      <c r="A31" s="206" t="s">
        <v>74</v>
      </c>
      <c r="B31" s="423" t="s">
        <v>307</v>
      </c>
      <c r="C31" s="495">
        <v>0</v>
      </c>
      <c r="D31" s="198">
        <v>0</v>
      </c>
      <c r="E31" s="190">
        <v>0</v>
      </c>
    </row>
    <row r="32" spans="1:5" ht="15" customHeight="1" x14ac:dyDescent="0.25">
      <c r="A32" s="206" t="s">
        <v>75</v>
      </c>
      <c r="B32" s="423" t="s">
        <v>308</v>
      </c>
      <c r="C32" s="496">
        <v>0</v>
      </c>
      <c r="D32" s="198">
        <v>0</v>
      </c>
      <c r="E32" s="190">
        <v>0</v>
      </c>
    </row>
    <row r="33" spans="1:5" ht="15" customHeight="1" x14ac:dyDescent="0.25">
      <c r="A33" s="206" t="s">
        <v>76</v>
      </c>
      <c r="B33" s="423" t="s">
        <v>309</v>
      </c>
      <c r="C33" s="496">
        <v>3840777</v>
      </c>
      <c r="D33" s="198">
        <v>0</v>
      </c>
      <c r="E33" s="190">
        <v>3840777</v>
      </c>
    </row>
    <row r="34" spans="1:5" ht="15" customHeight="1" x14ac:dyDescent="0.25">
      <c r="A34" s="206" t="s">
        <v>77</v>
      </c>
      <c r="B34" s="423" t="s">
        <v>310</v>
      </c>
      <c r="C34" s="496">
        <v>-4776362</v>
      </c>
      <c r="D34" s="198">
        <v>0</v>
      </c>
      <c r="E34" s="190">
        <v>-4472408</v>
      </c>
    </row>
    <row r="35" spans="1:5" ht="15" customHeight="1" x14ac:dyDescent="0.25">
      <c r="A35" s="206" t="s">
        <v>134</v>
      </c>
      <c r="B35" s="423" t="s">
        <v>311</v>
      </c>
      <c r="C35" s="496">
        <v>0</v>
      </c>
      <c r="D35" s="198">
        <v>0</v>
      </c>
      <c r="E35" s="190">
        <v>0</v>
      </c>
    </row>
    <row r="36" spans="1:5" ht="15" customHeight="1" x14ac:dyDescent="0.25">
      <c r="A36" s="206" t="s">
        <v>135</v>
      </c>
      <c r="B36" s="423" t="s">
        <v>312</v>
      </c>
      <c r="C36" s="496">
        <v>303954</v>
      </c>
      <c r="D36" s="198">
        <v>0</v>
      </c>
      <c r="E36" s="190">
        <v>61892</v>
      </c>
    </row>
    <row r="37" spans="1:5" ht="18" customHeight="1" thickBot="1" x14ac:dyDescent="0.3">
      <c r="A37" s="484" t="s">
        <v>122</v>
      </c>
      <c r="B37" s="426" t="s">
        <v>313</v>
      </c>
      <c r="C37" s="499">
        <f>SUM(C31:C36)</f>
        <v>-631631</v>
      </c>
      <c r="D37" s="211">
        <v>0</v>
      </c>
      <c r="E37" s="220">
        <f>SUM(E31:E36)</f>
        <v>-569739</v>
      </c>
    </row>
    <row r="38" spans="1:5" ht="7.5" customHeight="1" thickTop="1" x14ac:dyDescent="0.25">
      <c r="A38" s="215"/>
      <c r="B38" s="216"/>
      <c r="C38" s="217"/>
      <c r="D38" s="217"/>
      <c r="E38" s="163"/>
    </row>
    <row r="39" spans="1:5" ht="15" customHeight="1" x14ac:dyDescent="0.25">
      <c r="A39" s="218"/>
      <c r="B39" s="162"/>
      <c r="C39" s="163"/>
      <c r="D39" s="163"/>
      <c r="E39" s="5" t="s">
        <v>646</v>
      </c>
    </row>
    <row r="40" spans="1:5" ht="15" customHeight="1" x14ac:dyDescent="0.25">
      <c r="A40" s="218"/>
      <c r="B40" s="162"/>
      <c r="C40" s="163"/>
      <c r="D40" s="163"/>
      <c r="E40" s="219" t="str">
        <f>'1.d sz. melléklet'!F2</f>
        <v>a  .../2019. (V....) önkormányzati rendelethez</v>
      </c>
    </row>
    <row r="41" spans="1:5" ht="15" customHeight="1" x14ac:dyDescent="0.25">
      <c r="A41" s="218"/>
      <c r="B41" s="162"/>
      <c r="C41" s="163"/>
      <c r="D41" s="163"/>
      <c r="E41" s="163"/>
    </row>
    <row r="42" spans="1:5" ht="15" customHeight="1" thickBot="1" x14ac:dyDescent="0.3">
      <c r="A42" s="218"/>
      <c r="B42" s="162"/>
      <c r="C42" s="163"/>
      <c r="D42" s="163"/>
      <c r="E42" s="5" t="s">
        <v>339</v>
      </c>
    </row>
    <row r="43" spans="1:5" ht="48.6" thickTop="1" x14ac:dyDescent="0.25">
      <c r="A43" s="416" t="s">
        <v>143</v>
      </c>
      <c r="B43" s="420" t="s">
        <v>21</v>
      </c>
      <c r="C43" s="209" t="s">
        <v>141</v>
      </c>
      <c r="D43" s="201" t="s">
        <v>20</v>
      </c>
      <c r="E43" s="202" t="s">
        <v>483</v>
      </c>
    </row>
    <row r="44" spans="1:5" ht="18" customHeight="1" thickBot="1" x14ac:dyDescent="0.3">
      <c r="A44" s="417" t="s">
        <v>466</v>
      </c>
      <c r="B44" s="421" t="s">
        <v>467</v>
      </c>
      <c r="C44" s="210" t="s">
        <v>468</v>
      </c>
      <c r="D44" s="203" t="s">
        <v>469</v>
      </c>
      <c r="E44" s="204" t="s">
        <v>482</v>
      </c>
    </row>
    <row r="45" spans="1:5" ht="15" customHeight="1" thickTop="1" x14ac:dyDescent="0.25">
      <c r="A45" s="212" t="s">
        <v>136</v>
      </c>
      <c r="B45" s="427" t="s">
        <v>314</v>
      </c>
      <c r="C45" s="495">
        <v>24728</v>
      </c>
      <c r="D45" s="213">
        <v>0</v>
      </c>
      <c r="E45" s="214">
        <v>0</v>
      </c>
    </row>
    <row r="46" spans="1:5" ht="15" customHeight="1" x14ac:dyDescent="0.25">
      <c r="A46" s="206" t="s">
        <v>78</v>
      </c>
      <c r="B46" s="423" t="s">
        <v>315</v>
      </c>
      <c r="C46" s="496">
        <v>0</v>
      </c>
      <c r="D46" s="198">
        <v>0</v>
      </c>
      <c r="E46" s="190">
        <v>270684</v>
      </c>
    </row>
    <row r="47" spans="1:5" ht="15" customHeight="1" x14ac:dyDescent="0.25">
      <c r="A47" s="206" t="s">
        <v>123</v>
      </c>
      <c r="B47" s="423" t="s">
        <v>316</v>
      </c>
      <c r="C47" s="496">
        <v>0</v>
      </c>
      <c r="D47" s="198">
        <v>0</v>
      </c>
      <c r="E47" s="190">
        <v>0</v>
      </c>
    </row>
    <row r="48" spans="1:5" ht="18" customHeight="1" x14ac:dyDescent="0.25">
      <c r="A48" s="207" t="s">
        <v>137</v>
      </c>
      <c r="B48" s="424" t="s">
        <v>317</v>
      </c>
      <c r="C48" s="233">
        <f>SUM(C45:C47)</f>
        <v>24728</v>
      </c>
      <c r="D48" s="199">
        <v>0</v>
      </c>
      <c r="E48" s="193">
        <f>SUM(E45:E47)</f>
        <v>270684</v>
      </c>
    </row>
    <row r="49" spans="1:5" ht="22.8" x14ac:dyDescent="0.25">
      <c r="A49" s="207" t="s">
        <v>124</v>
      </c>
      <c r="B49" s="424" t="s">
        <v>516</v>
      </c>
      <c r="C49" s="233">
        <v>0</v>
      </c>
      <c r="D49" s="199">
        <v>0</v>
      </c>
      <c r="E49" s="193">
        <v>0</v>
      </c>
    </row>
    <row r="50" spans="1:5" ht="18" customHeight="1" thickBot="1" x14ac:dyDescent="0.3">
      <c r="A50" s="208" t="s">
        <v>79</v>
      </c>
      <c r="B50" s="425" t="s">
        <v>517</v>
      </c>
      <c r="C50" s="497">
        <v>1443100</v>
      </c>
      <c r="D50" s="418">
        <v>0</v>
      </c>
      <c r="E50" s="220">
        <v>1213582</v>
      </c>
    </row>
    <row r="51" spans="1:5" ht="18" customHeight="1" thickTop="1" thickBot="1" x14ac:dyDescent="0.3">
      <c r="A51" s="225" t="s">
        <v>80</v>
      </c>
      <c r="B51" s="428" t="s">
        <v>518</v>
      </c>
      <c r="C51" s="228">
        <f>C37+C48+C49+C50</f>
        <v>836197</v>
      </c>
      <c r="D51" s="419">
        <v>0</v>
      </c>
      <c r="E51" s="228">
        <f>E37+E48+E49+E50</f>
        <v>914527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408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.../2019. (V....)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1" t="s">
        <v>757</v>
      </c>
      <c r="B4" s="971"/>
      <c r="C4" s="971"/>
      <c r="D4" s="971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559</v>
      </c>
    </row>
    <row r="7" spans="1:4" s="15" customFormat="1" ht="24.6" thickTop="1" x14ac:dyDescent="0.25">
      <c r="A7" s="29" t="s">
        <v>143</v>
      </c>
      <c r="B7" s="30" t="s">
        <v>125</v>
      </c>
      <c r="C7" s="31" t="s">
        <v>484</v>
      </c>
      <c r="D7" s="160"/>
    </row>
    <row r="8" spans="1:4" s="15" customFormat="1" ht="15" customHeight="1" thickBot="1" x14ac:dyDescent="0.3">
      <c r="A8" s="46" t="s">
        <v>466</v>
      </c>
      <c r="B8" s="47" t="s">
        <v>481</v>
      </c>
      <c r="C8" s="48" t="s">
        <v>468</v>
      </c>
      <c r="D8" s="160"/>
    </row>
    <row r="9" spans="1:4" s="1" customFormat="1" ht="15" customHeight="1" thickTop="1" x14ac:dyDescent="0.25">
      <c r="A9" s="185" t="s">
        <v>62</v>
      </c>
      <c r="B9" s="186" t="s">
        <v>1</v>
      </c>
      <c r="C9" s="234">
        <f>'4. sz. melléklet'!C9+'27.sz. melléklet'!C9</f>
        <v>329009520</v>
      </c>
      <c r="D9" s="158"/>
    </row>
    <row r="10" spans="1:4" s="1" customFormat="1" ht="15" customHeight="1" x14ac:dyDescent="0.25">
      <c r="A10" s="188" t="s">
        <v>63</v>
      </c>
      <c r="B10" s="189" t="s">
        <v>2</v>
      </c>
      <c r="C10" s="234">
        <f>'4. sz. melléklet'!C10+'27.sz. melléklet'!C10</f>
        <v>383343925</v>
      </c>
      <c r="D10" s="158"/>
    </row>
    <row r="11" spans="1:4" s="1" customFormat="1" ht="15" customHeight="1" x14ac:dyDescent="0.25">
      <c r="A11" s="191" t="s">
        <v>64</v>
      </c>
      <c r="B11" s="192" t="s">
        <v>3</v>
      </c>
      <c r="C11" s="235">
        <f>'4. sz. melléklet'!C11+'27.sz. melléklet'!C11</f>
        <v>-54334405</v>
      </c>
      <c r="D11" s="158"/>
    </row>
    <row r="12" spans="1:4" s="1" customFormat="1" ht="15" customHeight="1" x14ac:dyDescent="0.25">
      <c r="A12" s="188" t="s">
        <v>65</v>
      </c>
      <c r="B12" s="189" t="s">
        <v>4</v>
      </c>
      <c r="C12" s="234">
        <f>'4. sz. melléklet'!C12+'28.sz. melléklet'!E12</f>
        <v>281601582</v>
      </c>
      <c r="D12" s="158"/>
    </row>
    <row r="13" spans="1:4" s="1" customFormat="1" ht="15" customHeight="1" x14ac:dyDescent="0.25">
      <c r="A13" s="188" t="s">
        <v>66</v>
      </c>
      <c r="B13" s="189" t="s">
        <v>5</v>
      </c>
      <c r="C13" s="234">
        <f>'4. sz. melléklet'!C13-18692997</f>
        <v>2572143</v>
      </c>
      <c r="D13" s="158"/>
    </row>
    <row r="14" spans="1:4" s="1" customFormat="1" ht="15" customHeight="1" x14ac:dyDescent="0.25">
      <c r="A14" s="191" t="s">
        <v>67</v>
      </c>
      <c r="B14" s="192" t="s">
        <v>6</v>
      </c>
      <c r="C14" s="235">
        <f>C12-C13</f>
        <v>279029439</v>
      </c>
      <c r="D14" s="158"/>
    </row>
    <row r="15" spans="1:4" s="1" customFormat="1" ht="15" customHeight="1" x14ac:dyDescent="0.25">
      <c r="A15" s="191" t="s">
        <v>68</v>
      </c>
      <c r="B15" s="192" t="s">
        <v>7</v>
      </c>
      <c r="C15" s="235">
        <f>'4. sz. melléklet'!C15+'27.sz. melléklet'!C15</f>
        <v>224720565</v>
      </c>
      <c r="D15" s="158"/>
    </row>
    <row r="16" spans="1:4" s="1" customFormat="1" ht="15" customHeight="1" x14ac:dyDescent="0.25">
      <c r="A16" s="188" t="s">
        <v>69</v>
      </c>
      <c r="B16" s="189" t="s">
        <v>8</v>
      </c>
      <c r="C16" s="234">
        <f>'4. sz. melléklet'!C16+'27.sz. melléklet'!C16</f>
        <v>0</v>
      </c>
      <c r="D16" s="158"/>
    </row>
    <row r="17" spans="1:4" s="1" customFormat="1" ht="15" customHeight="1" x14ac:dyDescent="0.25">
      <c r="A17" s="188" t="s">
        <v>70</v>
      </c>
      <c r="B17" s="189" t="s">
        <v>9</v>
      </c>
      <c r="C17" s="234">
        <f>'4. sz. melléklet'!C17+'27.sz. melléklet'!C17</f>
        <v>0</v>
      </c>
      <c r="D17" s="158"/>
    </row>
    <row r="18" spans="1:4" s="1" customFormat="1" ht="15" customHeight="1" x14ac:dyDescent="0.25">
      <c r="A18" s="191" t="s">
        <v>71</v>
      </c>
      <c r="B18" s="192" t="s">
        <v>10</v>
      </c>
      <c r="C18" s="235">
        <f>'4. sz. melléklet'!C18+'27.sz. melléklet'!C18</f>
        <v>0</v>
      </c>
      <c r="D18" s="158"/>
    </row>
    <row r="19" spans="1:4" s="1" customFormat="1" ht="15" customHeight="1" x14ac:dyDescent="0.25">
      <c r="A19" s="188" t="s">
        <v>127</v>
      </c>
      <c r="B19" s="189" t="s">
        <v>11</v>
      </c>
      <c r="C19" s="234">
        <f>'4. sz. melléklet'!C19+'27.sz. melléklet'!C19</f>
        <v>0</v>
      </c>
      <c r="D19" s="158"/>
    </row>
    <row r="20" spans="1:4" s="1" customFormat="1" ht="15" customHeight="1" x14ac:dyDescent="0.25">
      <c r="A20" s="188" t="s">
        <v>72</v>
      </c>
      <c r="B20" s="189" t="s">
        <v>12</v>
      </c>
      <c r="C20" s="234">
        <f>'4. sz. melléklet'!C20+'27.sz. melléklet'!C20</f>
        <v>0</v>
      </c>
      <c r="D20" s="158"/>
    </row>
    <row r="21" spans="1:4" s="1" customFormat="1" ht="15" customHeight="1" x14ac:dyDescent="0.25">
      <c r="A21" s="191" t="s">
        <v>128</v>
      </c>
      <c r="B21" s="192" t="s">
        <v>13</v>
      </c>
      <c r="C21" s="235">
        <f>'4. sz. melléklet'!C21+'27.sz. melléklet'!C21</f>
        <v>0</v>
      </c>
      <c r="D21" s="158"/>
    </row>
    <row r="22" spans="1:4" s="1" customFormat="1" ht="15" customHeight="1" x14ac:dyDescent="0.25">
      <c r="A22" s="191" t="s">
        <v>129</v>
      </c>
      <c r="B22" s="192" t="s">
        <v>14</v>
      </c>
      <c r="C22" s="235">
        <f>'4. sz. melléklet'!C22+'27.sz. melléklet'!C22</f>
        <v>0</v>
      </c>
      <c r="D22" s="158"/>
    </row>
    <row r="23" spans="1:4" s="1" customFormat="1" ht="15" customHeight="1" x14ac:dyDescent="0.25">
      <c r="A23" s="191" t="s">
        <v>130</v>
      </c>
      <c r="B23" s="192" t="s">
        <v>15</v>
      </c>
      <c r="C23" s="235">
        <f>C15+C22</f>
        <v>224720565</v>
      </c>
      <c r="D23" s="158"/>
    </row>
    <row r="24" spans="1:4" s="1" customFormat="1" ht="15" customHeight="1" x14ac:dyDescent="0.25">
      <c r="A24" s="191" t="s">
        <v>73</v>
      </c>
      <c r="B24" s="192" t="s">
        <v>16</v>
      </c>
      <c r="C24" s="235">
        <f>'4. sz. melléklet'!C24+'27.sz. melléklet'!C24</f>
        <v>27552722</v>
      </c>
      <c r="D24" s="8"/>
    </row>
    <row r="25" spans="1:4" ht="15" customHeight="1" x14ac:dyDescent="0.25">
      <c r="A25" s="191" t="s">
        <v>131</v>
      </c>
      <c r="B25" s="192" t="s">
        <v>17</v>
      </c>
      <c r="C25" s="235">
        <f>C15-C24</f>
        <v>197167843</v>
      </c>
    </row>
    <row r="26" spans="1:4" ht="15" customHeight="1" x14ac:dyDescent="0.25">
      <c r="A26" s="191" t="s">
        <v>132</v>
      </c>
      <c r="B26" s="192" t="s">
        <v>19</v>
      </c>
      <c r="C26" s="235">
        <f>'4. sz. melléklet'!C26+'27.sz. melléklet'!C26</f>
        <v>0</v>
      </c>
    </row>
    <row r="27" spans="1:4" ht="15" customHeight="1" thickBot="1" x14ac:dyDescent="0.3">
      <c r="A27" s="194" t="s">
        <v>61</v>
      </c>
      <c r="B27" s="195" t="s">
        <v>18</v>
      </c>
      <c r="C27" s="429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510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.../2019. (V....)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1" t="s">
        <v>899</v>
      </c>
      <c r="B4" s="971"/>
      <c r="C4" s="971"/>
      <c r="D4" s="971"/>
      <c r="E4" s="971"/>
    </row>
    <row r="5" spans="1:5" s="15" customFormat="1" ht="15" customHeight="1" thickBot="1" x14ac:dyDescent="0.3">
      <c r="A5" s="14"/>
      <c r="B5" s="10"/>
      <c r="C5" s="10"/>
      <c r="E5" s="5" t="s">
        <v>559</v>
      </c>
    </row>
    <row r="6" spans="1:5" s="15" customFormat="1" ht="48.6" thickTop="1" x14ac:dyDescent="0.25">
      <c r="A6" s="29" t="s">
        <v>143</v>
      </c>
      <c r="B6" s="30" t="s">
        <v>125</v>
      </c>
      <c r="C6" s="209" t="s">
        <v>141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466</v>
      </c>
      <c r="B7" s="47" t="s">
        <v>467</v>
      </c>
      <c r="C7" s="430" t="s">
        <v>468</v>
      </c>
      <c r="D7" s="47" t="s">
        <v>469</v>
      </c>
      <c r="E7" s="48" t="s">
        <v>482</v>
      </c>
    </row>
    <row r="8" spans="1:5" s="1" customFormat="1" ht="15" customHeight="1" thickTop="1" x14ac:dyDescent="0.25">
      <c r="A8" s="185" t="s">
        <v>62</v>
      </c>
      <c r="B8" s="431" t="s">
        <v>318</v>
      </c>
      <c r="C8" s="495">
        <v>0</v>
      </c>
      <c r="D8" s="197">
        <v>0</v>
      </c>
      <c r="E8" s="187">
        <v>0</v>
      </c>
    </row>
    <row r="9" spans="1:5" s="1" customFormat="1" ht="24" x14ac:dyDescent="0.25">
      <c r="A9" s="188" t="s">
        <v>63</v>
      </c>
      <c r="B9" s="432" t="s">
        <v>319</v>
      </c>
      <c r="C9" s="496">
        <v>1062405</v>
      </c>
      <c r="D9" s="198">
        <v>0</v>
      </c>
      <c r="E9" s="190">
        <v>1195100</v>
      </c>
    </row>
    <row r="10" spans="1:5" s="1" customFormat="1" ht="15" customHeight="1" x14ac:dyDescent="0.25">
      <c r="A10" s="188" t="s">
        <v>64</v>
      </c>
      <c r="B10" s="432" t="s">
        <v>320</v>
      </c>
      <c r="C10" s="496">
        <v>0</v>
      </c>
      <c r="D10" s="198">
        <v>0</v>
      </c>
      <c r="E10" s="190">
        <v>0</v>
      </c>
    </row>
    <row r="11" spans="1:5" s="1" customFormat="1" ht="15" customHeight="1" x14ac:dyDescent="0.25">
      <c r="A11" s="191" t="s">
        <v>65</v>
      </c>
      <c r="B11" s="433" t="s">
        <v>321</v>
      </c>
      <c r="C11" s="233">
        <f>SUM(C8:C10)</f>
        <v>1062405</v>
      </c>
      <c r="D11" s="199">
        <v>0</v>
      </c>
      <c r="E11" s="193">
        <f>SUM(E8:E10)</f>
        <v>1195100</v>
      </c>
    </row>
    <row r="12" spans="1:5" s="1" customFormat="1" ht="15" customHeight="1" x14ac:dyDescent="0.25">
      <c r="A12" s="188" t="s">
        <v>66</v>
      </c>
      <c r="B12" s="432" t="s">
        <v>330</v>
      </c>
      <c r="C12" s="496">
        <v>0</v>
      </c>
      <c r="D12" s="198">
        <v>0</v>
      </c>
      <c r="E12" s="190">
        <v>0</v>
      </c>
    </row>
    <row r="13" spans="1:5" s="1" customFormat="1" ht="15" customHeight="1" x14ac:dyDescent="0.25">
      <c r="A13" s="188" t="s">
        <v>67</v>
      </c>
      <c r="B13" s="432" t="s">
        <v>331</v>
      </c>
      <c r="C13" s="496">
        <v>0</v>
      </c>
      <c r="D13" s="198">
        <v>0</v>
      </c>
      <c r="E13" s="190">
        <v>0</v>
      </c>
    </row>
    <row r="14" spans="1:5" s="1" customFormat="1" ht="15" customHeight="1" x14ac:dyDescent="0.25">
      <c r="A14" s="191" t="s">
        <v>68</v>
      </c>
      <c r="B14" s="433" t="s">
        <v>322</v>
      </c>
      <c r="C14" s="233">
        <v>0</v>
      </c>
      <c r="D14" s="199">
        <v>0</v>
      </c>
      <c r="E14" s="193">
        <v>0</v>
      </c>
    </row>
    <row r="15" spans="1:5" s="1" customFormat="1" x14ac:dyDescent="0.25">
      <c r="A15" s="188" t="s">
        <v>69</v>
      </c>
      <c r="B15" s="432" t="s">
        <v>323</v>
      </c>
      <c r="C15" s="496">
        <v>18692997</v>
      </c>
      <c r="D15" s="198">
        <v>0</v>
      </c>
      <c r="E15" s="190">
        <v>18718528</v>
      </c>
    </row>
    <row r="16" spans="1:5" s="1" customFormat="1" ht="15" customHeight="1" x14ac:dyDescent="0.25">
      <c r="A16" s="188" t="s">
        <v>70</v>
      </c>
      <c r="B16" s="432" t="s">
        <v>324</v>
      </c>
      <c r="C16" s="496">
        <v>0</v>
      </c>
      <c r="D16" s="198">
        <v>0</v>
      </c>
      <c r="E16" s="190">
        <v>0</v>
      </c>
    </row>
    <row r="17" spans="1:5" s="1" customFormat="1" ht="15" customHeight="1" x14ac:dyDescent="0.25">
      <c r="A17" s="188">
        <v>10</v>
      </c>
      <c r="B17" s="432" t="s">
        <v>560</v>
      </c>
      <c r="C17" s="496">
        <v>0</v>
      </c>
      <c r="D17" s="198">
        <v>0</v>
      </c>
      <c r="E17" s="190">
        <v>0</v>
      </c>
    </row>
    <row r="18" spans="1:5" s="1" customFormat="1" ht="15" customHeight="1" x14ac:dyDescent="0.25">
      <c r="A18" s="188">
        <v>11</v>
      </c>
      <c r="B18" s="432" t="s">
        <v>561</v>
      </c>
      <c r="C18" s="496">
        <v>713</v>
      </c>
      <c r="D18" s="198">
        <v>0</v>
      </c>
      <c r="E18" s="190">
        <v>1242</v>
      </c>
    </row>
    <row r="19" spans="1:5" s="1" customFormat="1" ht="15" customHeight="1" x14ac:dyDescent="0.25">
      <c r="A19" s="191">
        <v>12</v>
      </c>
      <c r="B19" s="433" t="s">
        <v>566</v>
      </c>
      <c r="C19" s="233">
        <f>SUM(C15:C18)</f>
        <v>18693710</v>
      </c>
      <c r="D19" s="199">
        <v>0</v>
      </c>
      <c r="E19" s="193">
        <f>SUM(E15:E18)</f>
        <v>18719770</v>
      </c>
    </row>
    <row r="20" spans="1:5" s="1" customFormat="1" ht="15" customHeight="1" x14ac:dyDescent="0.25">
      <c r="A20" s="188">
        <v>13</v>
      </c>
      <c r="B20" s="432" t="s">
        <v>562</v>
      </c>
      <c r="C20" s="496">
        <v>390244</v>
      </c>
      <c r="D20" s="198">
        <v>0</v>
      </c>
      <c r="E20" s="190">
        <v>368800</v>
      </c>
    </row>
    <row r="21" spans="1:5" s="1" customFormat="1" ht="15" customHeight="1" x14ac:dyDescent="0.25">
      <c r="A21" s="188">
        <v>14</v>
      </c>
      <c r="B21" s="432" t="s">
        <v>563</v>
      </c>
      <c r="C21" s="496">
        <v>3559551</v>
      </c>
      <c r="D21" s="198">
        <v>0</v>
      </c>
      <c r="E21" s="190">
        <v>3606958</v>
      </c>
    </row>
    <row r="22" spans="1:5" s="1" customFormat="1" ht="15" customHeight="1" x14ac:dyDescent="0.25">
      <c r="A22" s="188">
        <v>15</v>
      </c>
      <c r="B22" s="432" t="s">
        <v>564</v>
      </c>
      <c r="C22" s="496">
        <v>0</v>
      </c>
      <c r="D22" s="198">
        <v>0</v>
      </c>
      <c r="E22" s="190">
        <v>0</v>
      </c>
    </row>
    <row r="23" spans="1:5" s="1" customFormat="1" ht="15" customHeight="1" x14ac:dyDescent="0.25">
      <c r="A23" s="188">
        <v>16</v>
      </c>
      <c r="B23" s="432" t="s">
        <v>565</v>
      </c>
      <c r="C23" s="496">
        <v>0</v>
      </c>
      <c r="D23" s="198">
        <v>0</v>
      </c>
      <c r="E23" s="190">
        <v>0</v>
      </c>
    </row>
    <row r="24" spans="1:5" s="1" customFormat="1" ht="15" customHeight="1" x14ac:dyDescent="0.25">
      <c r="A24" s="191">
        <v>17</v>
      </c>
      <c r="B24" s="433" t="s">
        <v>567</v>
      </c>
      <c r="C24" s="233">
        <f>SUM(C20:C23)</f>
        <v>3949795</v>
      </c>
      <c r="D24" s="199">
        <v>0</v>
      </c>
      <c r="E24" s="193">
        <f>SUM(E20:E23)</f>
        <v>3975758</v>
      </c>
    </row>
    <row r="25" spans="1:5" ht="15" customHeight="1" x14ac:dyDescent="0.25">
      <c r="A25" s="188">
        <v>18</v>
      </c>
      <c r="B25" s="432" t="s">
        <v>568</v>
      </c>
      <c r="C25" s="496">
        <v>11108026</v>
      </c>
      <c r="D25" s="198">
        <v>0</v>
      </c>
      <c r="E25" s="190">
        <v>11566800</v>
      </c>
    </row>
    <row r="26" spans="1:5" ht="15" customHeight="1" x14ac:dyDescent="0.25">
      <c r="A26" s="188">
        <v>19</v>
      </c>
      <c r="B26" s="432" t="s">
        <v>569</v>
      </c>
      <c r="C26" s="496">
        <v>1175966</v>
      </c>
      <c r="D26" s="198">
        <v>0</v>
      </c>
      <c r="E26" s="190">
        <v>1159741</v>
      </c>
    </row>
    <row r="27" spans="1:5" ht="15" customHeight="1" x14ac:dyDescent="0.25">
      <c r="A27" s="188">
        <v>20</v>
      </c>
      <c r="B27" s="432" t="s">
        <v>570</v>
      </c>
      <c r="C27" s="496">
        <v>2681035</v>
      </c>
      <c r="D27" s="198">
        <v>0</v>
      </c>
      <c r="E27" s="190">
        <v>2483174</v>
      </c>
    </row>
    <row r="28" spans="1:5" ht="15" customHeight="1" x14ac:dyDescent="0.25">
      <c r="A28" s="191">
        <v>21</v>
      </c>
      <c r="B28" s="433" t="s">
        <v>571</v>
      </c>
      <c r="C28" s="233">
        <f>SUM(C25:C27)</f>
        <v>14965027</v>
      </c>
      <c r="D28" s="199">
        <v>0</v>
      </c>
      <c r="E28" s="193">
        <f>SUM(E25:E27)</f>
        <v>15209715</v>
      </c>
    </row>
    <row r="29" spans="1:5" ht="15" customHeight="1" x14ac:dyDescent="0.25">
      <c r="A29" s="191">
        <v>22</v>
      </c>
      <c r="B29" s="433" t="s">
        <v>325</v>
      </c>
      <c r="C29" s="233">
        <v>0</v>
      </c>
      <c r="D29" s="199">
        <v>0</v>
      </c>
      <c r="E29" s="193">
        <v>0</v>
      </c>
    </row>
    <row r="30" spans="1:5" ht="15" customHeight="1" x14ac:dyDescent="0.25">
      <c r="A30" s="191">
        <v>23</v>
      </c>
      <c r="B30" s="433" t="s">
        <v>326</v>
      </c>
      <c r="C30" s="233">
        <v>537339</v>
      </c>
      <c r="D30" s="199">
        <v>0</v>
      </c>
      <c r="E30" s="193">
        <v>667505</v>
      </c>
    </row>
    <row r="31" spans="1:5" ht="18" customHeight="1" x14ac:dyDescent="0.25">
      <c r="A31" s="191">
        <v>24</v>
      </c>
      <c r="B31" s="433" t="s">
        <v>23</v>
      </c>
      <c r="C31" s="233">
        <f>C11+C14+C19-C24-C28-C29-C30</f>
        <v>303954</v>
      </c>
      <c r="D31" s="199">
        <v>0</v>
      </c>
      <c r="E31" s="193">
        <f>E11+E14+E19-E24-E28-E29-E30</f>
        <v>61892</v>
      </c>
    </row>
    <row r="32" spans="1:5" ht="15" customHeight="1" x14ac:dyDescent="0.25">
      <c r="A32" s="188">
        <v>25</v>
      </c>
      <c r="B32" s="487" t="s">
        <v>572</v>
      </c>
      <c r="C32" s="496">
        <v>0</v>
      </c>
      <c r="D32" s="198">
        <v>0</v>
      </c>
      <c r="E32" s="190">
        <v>0</v>
      </c>
    </row>
    <row r="33" spans="1:5" ht="24" x14ac:dyDescent="0.25">
      <c r="A33" s="676">
        <v>26</v>
      </c>
      <c r="B33" s="603" t="s">
        <v>573</v>
      </c>
      <c r="C33" s="496">
        <v>0</v>
      </c>
      <c r="D33" s="198">
        <v>0</v>
      </c>
      <c r="E33" s="190">
        <v>0</v>
      </c>
    </row>
    <row r="34" spans="1:5" ht="24" x14ac:dyDescent="0.25">
      <c r="A34" s="676">
        <v>27</v>
      </c>
      <c r="B34" s="603" t="s">
        <v>574</v>
      </c>
      <c r="C34" s="496">
        <v>0</v>
      </c>
      <c r="D34" s="198">
        <v>0</v>
      </c>
      <c r="E34" s="190">
        <v>0</v>
      </c>
    </row>
    <row r="35" spans="1:5" ht="24" x14ac:dyDescent="0.25">
      <c r="A35" s="188">
        <v>28</v>
      </c>
      <c r="B35" s="677" t="s">
        <v>575</v>
      </c>
      <c r="C35" s="496">
        <v>0</v>
      </c>
      <c r="D35" s="198">
        <v>0</v>
      </c>
      <c r="E35" s="190">
        <v>0</v>
      </c>
    </row>
    <row r="36" spans="1:5" ht="15" customHeight="1" x14ac:dyDescent="0.25">
      <c r="A36" s="188">
        <v>29</v>
      </c>
      <c r="B36" s="487" t="s">
        <v>576</v>
      </c>
      <c r="C36" s="496">
        <v>0</v>
      </c>
      <c r="D36" s="198">
        <v>0</v>
      </c>
      <c r="E36" s="190">
        <v>0</v>
      </c>
    </row>
    <row r="37" spans="1:5" ht="24" x14ac:dyDescent="0.25">
      <c r="A37" s="676">
        <v>30</v>
      </c>
      <c r="B37" s="603" t="s">
        <v>577</v>
      </c>
      <c r="C37" s="496">
        <v>0</v>
      </c>
      <c r="D37" s="198">
        <v>0</v>
      </c>
      <c r="E37" s="190">
        <v>0</v>
      </c>
    </row>
    <row r="38" spans="1:5" ht="24" x14ac:dyDescent="0.25">
      <c r="A38" s="676">
        <v>31</v>
      </c>
      <c r="B38" s="603" t="s">
        <v>578</v>
      </c>
      <c r="C38" s="496">
        <v>0</v>
      </c>
      <c r="D38" s="198">
        <v>0</v>
      </c>
      <c r="E38" s="190">
        <v>0</v>
      </c>
    </row>
    <row r="39" spans="1:5" ht="23.4" thickBot="1" x14ac:dyDescent="0.3">
      <c r="A39" s="680">
        <v>32</v>
      </c>
      <c r="B39" s="681" t="s">
        <v>579</v>
      </c>
      <c r="C39" s="497">
        <f>SUM(C32:C38)</f>
        <v>0</v>
      </c>
      <c r="D39" s="418">
        <v>0</v>
      </c>
      <c r="E39" s="220">
        <f>SUM(E32:E38)</f>
        <v>0</v>
      </c>
    </row>
    <row r="40" spans="1:5" ht="13.2" thickTop="1" x14ac:dyDescent="0.25"/>
    <row r="41" spans="1:5" ht="15" customHeight="1" x14ac:dyDescent="0.25">
      <c r="A41" s="184"/>
      <c r="B41" s="180"/>
      <c r="C41" s="181"/>
      <c r="D41" s="181"/>
      <c r="E41" s="5" t="s">
        <v>552</v>
      </c>
    </row>
    <row r="42" spans="1:5" ht="15" customHeight="1" x14ac:dyDescent="0.25">
      <c r="A42" s="184"/>
      <c r="B42" s="180"/>
      <c r="C42" s="181"/>
      <c r="D42" s="181"/>
      <c r="E42" s="219" t="str">
        <f>'1.d sz. melléklet'!F2</f>
        <v>a  .../2019. (V....) önkormányzati rendelethez</v>
      </c>
    </row>
    <row r="43" spans="1:5" ht="15" customHeight="1" x14ac:dyDescent="0.25">
      <c r="A43" s="184"/>
      <c r="C43" s="181"/>
      <c r="D43" s="181"/>
      <c r="E43" s="181"/>
    </row>
    <row r="44" spans="1:5" ht="15" customHeight="1" thickBot="1" x14ac:dyDescent="0.3">
      <c r="A44" s="184"/>
      <c r="B44" s="180"/>
      <c r="C44" s="181"/>
      <c r="D44" s="181"/>
      <c r="E44" s="5" t="s">
        <v>559</v>
      </c>
    </row>
    <row r="45" spans="1:5" ht="48.6" thickTop="1" x14ac:dyDescent="0.25">
      <c r="A45" s="29" t="s">
        <v>143</v>
      </c>
      <c r="B45" s="30" t="s">
        <v>125</v>
      </c>
      <c r="C45" s="209" t="s">
        <v>141</v>
      </c>
      <c r="D45" s="30" t="s">
        <v>20</v>
      </c>
      <c r="E45" s="31" t="s">
        <v>22</v>
      </c>
    </row>
    <row r="46" spans="1:5" ht="13.2" thickBot="1" x14ac:dyDescent="0.3">
      <c r="A46" s="46" t="s">
        <v>466</v>
      </c>
      <c r="B46" s="47" t="s">
        <v>481</v>
      </c>
      <c r="C46" s="430" t="s">
        <v>468</v>
      </c>
      <c r="D46" s="47" t="s">
        <v>469</v>
      </c>
      <c r="E46" s="48" t="s">
        <v>482</v>
      </c>
    </row>
    <row r="47" spans="1:5" ht="15" customHeight="1" thickTop="1" x14ac:dyDescent="0.25">
      <c r="A47" s="679">
        <v>33</v>
      </c>
      <c r="B47" s="603" t="s">
        <v>584</v>
      </c>
      <c r="C47" s="769">
        <v>0</v>
      </c>
      <c r="D47" s="488">
        <v>0</v>
      </c>
      <c r="E47" s="489">
        <v>0</v>
      </c>
    </row>
    <row r="48" spans="1:5" ht="24" x14ac:dyDescent="0.25">
      <c r="A48" s="676">
        <v>34</v>
      </c>
      <c r="B48" s="603" t="s">
        <v>580</v>
      </c>
      <c r="C48" s="496">
        <v>0</v>
      </c>
      <c r="D48" s="198">
        <v>0</v>
      </c>
      <c r="E48" s="190">
        <v>0</v>
      </c>
    </row>
    <row r="49" spans="1:5" ht="15" customHeight="1" x14ac:dyDescent="0.25">
      <c r="A49" s="676">
        <v>35</v>
      </c>
      <c r="B49" s="603" t="s">
        <v>581</v>
      </c>
      <c r="C49" s="496">
        <v>0</v>
      </c>
      <c r="D49" s="198">
        <v>0</v>
      </c>
      <c r="E49" s="190">
        <v>0</v>
      </c>
    </row>
    <row r="50" spans="1:5" ht="15" customHeight="1" x14ac:dyDescent="0.25">
      <c r="A50" s="676">
        <v>36</v>
      </c>
      <c r="B50" s="603" t="s">
        <v>583</v>
      </c>
      <c r="C50" s="496">
        <v>0</v>
      </c>
      <c r="D50" s="198">
        <v>0</v>
      </c>
      <c r="E50" s="190">
        <v>0</v>
      </c>
    </row>
    <row r="51" spans="1:5" ht="15" customHeight="1" x14ac:dyDescent="0.25">
      <c r="A51" s="676">
        <v>37</v>
      </c>
      <c r="B51" s="603" t="s">
        <v>582</v>
      </c>
      <c r="C51" s="496">
        <v>0</v>
      </c>
      <c r="D51" s="198">
        <v>0</v>
      </c>
      <c r="E51" s="190">
        <v>0</v>
      </c>
    </row>
    <row r="52" spans="1:5" ht="15" customHeight="1" x14ac:dyDescent="0.25">
      <c r="A52" s="191">
        <v>38</v>
      </c>
      <c r="B52" s="678" t="s">
        <v>585</v>
      </c>
      <c r="C52" s="233">
        <v>0</v>
      </c>
      <c r="D52" s="199">
        <v>0</v>
      </c>
      <c r="E52" s="193">
        <v>0</v>
      </c>
    </row>
    <row r="53" spans="1:5" ht="18" customHeight="1" thickBot="1" x14ac:dyDescent="0.3">
      <c r="A53" s="194">
        <v>39</v>
      </c>
      <c r="B53" s="434" t="s">
        <v>327</v>
      </c>
      <c r="C53" s="499">
        <f>C39-C52</f>
        <v>0</v>
      </c>
      <c r="D53" s="200">
        <f>D39-D52</f>
        <v>0</v>
      </c>
      <c r="E53" s="196">
        <f>E39-E52</f>
        <v>0</v>
      </c>
    </row>
    <row r="54" spans="1:5" ht="18" customHeight="1" thickTop="1" thickBot="1" x14ac:dyDescent="0.3">
      <c r="A54" s="194">
        <v>40</v>
      </c>
      <c r="B54" s="434" t="s">
        <v>586</v>
      </c>
      <c r="C54" s="499">
        <f>C31+C39</f>
        <v>303954</v>
      </c>
      <c r="D54" s="200">
        <v>0</v>
      </c>
      <c r="E54" s="196">
        <f>E31+E39</f>
        <v>61892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horizontalDpi="300" verticalDpi="300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338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.../2019. (V....)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1" t="s">
        <v>900</v>
      </c>
      <c r="B4" s="971"/>
      <c r="C4" s="971"/>
      <c r="D4" s="971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559</v>
      </c>
    </row>
    <row r="7" spans="1:4" s="15" customFormat="1" ht="24.6" thickTop="1" x14ac:dyDescent="0.25">
      <c r="A7" s="29" t="s">
        <v>143</v>
      </c>
      <c r="B7" s="30" t="s">
        <v>125</v>
      </c>
      <c r="C7" s="31" t="s">
        <v>511</v>
      </c>
      <c r="D7" s="160"/>
    </row>
    <row r="8" spans="1:4" s="15" customFormat="1" ht="15" customHeight="1" thickBot="1" x14ac:dyDescent="0.3">
      <c r="A8" s="46" t="s">
        <v>466</v>
      </c>
      <c r="B8" s="47" t="s">
        <v>481</v>
      </c>
      <c r="C8" s="48" t="s">
        <v>468</v>
      </c>
      <c r="D8" s="160"/>
    </row>
    <row r="9" spans="1:4" s="1" customFormat="1" ht="15" customHeight="1" thickTop="1" x14ac:dyDescent="0.25">
      <c r="A9" s="185" t="s">
        <v>62</v>
      </c>
      <c r="B9" s="186" t="s">
        <v>1</v>
      </c>
      <c r="C9" s="187">
        <v>1196342</v>
      </c>
      <c r="D9" s="158"/>
    </row>
    <row r="10" spans="1:4" s="1" customFormat="1" ht="15" customHeight="1" x14ac:dyDescent="0.25">
      <c r="A10" s="188" t="s">
        <v>63</v>
      </c>
      <c r="B10" s="189" t="s">
        <v>2</v>
      </c>
      <c r="C10" s="190">
        <v>19838913</v>
      </c>
      <c r="D10" s="158"/>
    </row>
    <row r="11" spans="1:4" s="1" customFormat="1" ht="15" customHeight="1" x14ac:dyDescent="0.25">
      <c r="A11" s="191" t="s">
        <v>64</v>
      </c>
      <c r="B11" s="192" t="s">
        <v>3</v>
      </c>
      <c r="C11" s="193">
        <f>C9-C10</f>
        <v>-18642571</v>
      </c>
      <c r="D11" s="158"/>
    </row>
    <row r="12" spans="1:4" s="1" customFormat="1" ht="15" customHeight="1" x14ac:dyDescent="0.25">
      <c r="A12" s="188" t="s">
        <v>65</v>
      </c>
      <c r="B12" s="189" t="s">
        <v>4</v>
      </c>
      <c r="C12" s="190">
        <v>19530293</v>
      </c>
      <c r="D12" s="158"/>
    </row>
    <row r="13" spans="1:4" s="1" customFormat="1" ht="15" customHeight="1" x14ac:dyDescent="0.25">
      <c r="A13" s="188" t="s">
        <v>66</v>
      </c>
      <c r="B13" s="189" t="s">
        <v>5</v>
      </c>
      <c r="C13" s="190">
        <v>0</v>
      </c>
      <c r="D13" s="158"/>
    </row>
    <row r="14" spans="1:4" s="1" customFormat="1" ht="15" customHeight="1" x14ac:dyDescent="0.25">
      <c r="A14" s="191" t="s">
        <v>67</v>
      </c>
      <c r="B14" s="192" t="s">
        <v>6</v>
      </c>
      <c r="C14" s="193">
        <f>C12-C13</f>
        <v>19530293</v>
      </c>
      <c r="D14" s="158"/>
    </row>
    <row r="15" spans="1:4" s="1" customFormat="1" ht="15" customHeight="1" x14ac:dyDescent="0.25">
      <c r="A15" s="191" t="s">
        <v>68</v>
      </c>
      <c r="B15" s="192" t="s">
        <v>7</v>
      </c>
      <c r="C15" s="193">
        <f>C11+C14</f>
        <v>887722</v>
      </c>
      <c r="D15" s="158"/>
    </row>
    <row r="16" spans="1:4" s="1" customFormat="1" ht="15" customHeight="1" x14ac:dyDescent="0.25">
      <c r="A16" s="188" t="s">
        <v>69</v>
      </c>
      <c r="B16" s="189" t="s">
        <v>8</v>
      </c>
      <c r="C16" s="190">
        <v>0</v>
      </c>
      <c r="D16" s="158"/>
    </row>
    <row r="17" spans="1:4" s="1" customFormat="1" ht="15" customHeight="1" x14ac:dyDescent="0.25">
      <c r="A17" s="188" t="s">
        <v>70</v>
      </c>
      <c r="B17" s="189" t="s">
        <v>9</v>
      </c>
      <c r="C17" s="190">
        <v>0</v>
      </c>
      <c r="D17" s="158"/>
    </row>
    <row r="18" spans="1:4" s="1" customFormat="1" ht="15" customHeight="1" x14ac:dyDescent="0.25">
      <c r="A18" s="191" t="s">
        <v>71</v>
      </c>
      <c r="B18" s="192" t="s">
        <v>10</v>
      </c>
      <c r="C18" s="193">
        <v>0</v>
      </c>
      <c r="D18" s="158"/>
    </row>
    <row r="19" spans="1:4" s="1" customFormat="1" ht="15" customHeight="1" x14ac:dyDescent="0.25">
      <c r="A19" s="188" t="s">
        <v>127</v>
      </c>
      <c r="B19" s="189" t="s">
        <v>11</v>
      </c>
      <c r="C19" s="190">
        <v>0</v>
      </c>
      <c r="D19" s="158"/>
    </row>
    <row r="20" spans="1:4" s="1" customFormat="1" ht="15" customHeight="1" x14ac:dyDescent="0.25">
      <c r="A20" s="188" t="s">
        <v>72</v>
      </c>
      <c r="B20" s="189" t="s">
        <v>12</v>
      </c>
      <c r="C20" s="190">
        <v>0</v>
      </c>
      <c r="D20" s="158"/>
    </row>
    <row r="21" spans="1:4" s="1" customFormat="1" ht="15" customHeight="1" x14ac:dyDescent="0.25">
      <c r="A21" s="191" t="s">
        <v>128</v>
      </c>
      <c r="B21" s="192" t="s">
        <v>13</v>
      </c>
      <c r="C21" s="193">
        <v>0</v>
      </c>
      <c r="D21" s="158"/>
    </row>
    <row r="22" spans="1:4" s="1" customFormat="1" ht="15" customHeight="1" x14ac:dyDescent="0.25">
      <c r="A22" s="191" t="s">
        <v>129</v>
      </c>
      <c r="B22" s="192" t="s">
        <v>14</v>
      </c>
      <c r="C22" s="193">
        <v>0</v>
      </c>
      <c r="D22" s="158"/>
    </row>
    <row r="23" spans="1:4" s="1" customFormat="1" ht="15" customHeight="1" x14ac:dyDescent="0.25">
      <c r="A23" s="191" t="s">
        <v>130</v>
      </c>
      <c r="B23" s="192" t="s">
        <v>15</v>
      </c>
      <c r="C23" s="193">
        <f>C15+C18+C21+C22</f>
        <v>887722</v>
      </c>
      <c r="D23" s="158"/>
    </row>
    <row r="24" spans="1:4" s="1" customFormat="1" ht="15" customHeight="1" x14ac:dyDescent="0.25">
      <c r="A24" s="191" t="s">
        <v>73</v>
      </c>
      <c r="B24" s="192" t="s">
        <v>16</v>
      </c>
      <c r="C24" s="193">
        <v>270684</v>
      </c>
      <c r="D24" s="8"/>
    </row>
    <row r="25" spans="1:4" ht="15" customHeight="1" x14ac:dyDescent="0.25">
      <c r="A25" s="191" t="s">
        <v>131</v>
      </c>
      <c r="B25" s="192" t="s">
        <v>17</v>
      </c>
      <c r="C25" s="193">
        <f>C15-C24</f>
        <v>617038</v>
      </c>
    </row>
    <row r="26" spans="1:4" ht="15" customHeight="1" x14ac:dyDescent="0.25">
      <c r="A26" s="191" t="s">
        <v>132</v>
      </c>
      <c r="B26" s="192" t="s">
        <v>19</v>
      </c>
      <c r="C26" s="193">
        <v>0</v>
      </c>
    </row>
    <row r="27" spans="1:4" ht="15" customHeight="1" thickBot="1" x14ac:dyDescent="0.3">
      <c r="A27" s="194" t="s">
        <v>61</v>
      </c>
      <c r="B27" s="195" t="s">
        <v>18</v>
      </c>
      <c r="C27" s="196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2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340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.../2019. (V....)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1" t="s">
        <v>901</v>
      </c>
      <c r="B4" s="971"/>
      <c r="C4" s="971"/>
      <c r="D4" s="971"/>
      <c r="E4" s="971"/>
      <c r="F4" s="971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559</v>
      </c>
    </row>
    <row r="6" spans="1:6" s="15" customFormat="1" ht="24.6" thickTop="1" x14ac:dyDescent="0.25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6" s="15" customFormat="1" ht="15" customHeight="1" thickBot="1" x14ac:dyDescent="0.3">
      <c r="A7" s="46" t="s">
        <v>466</v>
      </c>
      <c r="B7" s="47" t="s">
        <v>481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s="1" customFormat="1" ht="15" customHeight="1" thickTop="1" x14ac:dyDescent="0.25">
      <c r="A8" s="557" t="s">
        <v>62</v>
      </c>
      <c r="B8" s="22" t="s">
        <v>600</v>
      </c>
      <c r="C8" s="23">
        <v>1050000</v>
      </c>
      <c r="D8" s="23">
        <v>1195000</v>
      </c>
      <c r="E8" s="23">
        <v>1195100</v>
      </c>
      <c r="F8" s="52">
        <f t="shared" ref="F8:F15" si="0">E8/D8</f>
        <v>1.0000836820083683</v>
      </c>
    </row>
    <row r="9" spans="1:6" s="1" customFormat="1" ht="15" customHeight="1" x14ac:dyDescent="0.25">
      <c r="A9" s="183" t="s">
        <v>63</v>
      </c>
      <c r="B9" s="603" t="s">
        <v>524</v>
      </c>
      <c r="C9" s="23">
        <v>234</v>
      </c>
      <c r="D9" s="23">
        <v>235</v>
      </c>
      <c r="E9" s="23">
        <v>1242</v>
      </c>
      <c r="F9" s="52">
        <f t="shared" si="0"/>
        <v>5.2851063829787233</v>
      </c>
    </row>
    <row r="10" spans="1:6" s="1" customFormat="1" ht="18" customHeight="1" x14ac:dyDescent="0.25">
      <c r="A10" s="558" t="s">
        <v>64</v>
      </c>
      <c r="B10" s="33" t="s">
        <v>902</v>
      </c>
      <c r="C10" s="34">
        <f>SUM(C8:C9)</f>
        <v>1050234</v>
      </c>
      <c r="D10" s="34">
        <f>SUM(D8:D9)</f>
        <v>1195235</v>
      </c>
      <c r="E10" s="34">
        <f>SUM(E8:E9)</f>
        <v>1196342</v>
      </c>
      <c r="F10" s="182">
        <f t="shared" si="0"/>
        <v>1.0009261776972729</v>
      </c>
    </row>
    <row r="11" spans="1:6" s="1" customFormat="1" ht="18" customHeight="1" x14ac:dyDescent="0.25">
      <c r="A11" s="559" t="s">
        <v>65</v>
      </c>
      <c r="B11" s="53" t="s">
        <v>674</v>
      </c>
      <c r="C11" s="54">
        <f>C10</f>
        <v>1050234</v>
      </c>
      <c r="D11" s="54">
        <f>D10</f>
        <v>1195235</v>
      </c>
      <c r="E11" s="54">
        <f>E10</f>
        <v>1196342</v>
      </c>
      <c r="F11" s="55">
        <f t="shared" si="0"/>
        <v>1.0009261776972729</v>
      </c>
    </row>
    <row r="12" spans="1:6" s="1" customFormat="1" ht="24" x14ac:dyDescent="0.25">
      <c r="A12" s="183" t="s">
        <v>66</v>
      </c>
      <c r="B12" s="167" t="s">
        <v>0</v>
      </c>
      <c r="C12" s="23">
        <v>811766</v>
      </c>
      <c r="D12" s="23">
        <v>811765</v>
      </c>
      <c r="E12" s="23">
        <v>811765</v>
      </c>
      <c r="F12" s="52">
        <f t="shared" si="0"/>
        <v>1</v>
      </c>
    </row>
    <row r="13" spans="1:6" s="1" customFormat="1" ht="15" customHeight="1" x14ac:dyDescent="0.25">
      <c r="A13" s="183" t="s">
        <v>67</v>
      </c>
      <c r="B13" s="178" t="s">
        <v>601</v>
      </c>
      <c r="C13" s="23">
        <v>19418000</v>
      </c>
      <c r="D13" s="23">
        <v>18745000</v>
      </c>
      <c r="E13" s="23">
        <v>18718528</v>
      </c>
      <c r="F13" s="52">
        <f t="shared" si="0"/>
        <v>0.99858778340890908</v>
      </c>
    </row>
    <row r="14" spans="1:6" s="1" customFormat="1" ht="18" customHeight="1" thickBot="1" x14ac:dyDescent="0.3">
      <c r="A14" s="457" t="s">
        <v>68</v>
      </c>
      <c r="B14" s="53" t="s">
        <v>602</v>
      </c>
      <c r="C14" s="54">
        <f>SUM(C12:C13)</f>
        <v>20229766</v>
      </c>
      <c r="D14" s="54">
        <f>SUM(D12:D13)</f>
        <v>19556765</v>
      </c>
      <c r="E14" s="54">
        <f>SUM(E12:E13)</f>
        <v>19530293</v>
      </c>
      <c r="F14" s="55">
        <f t="shared" si="0"/>
        <v>0.99864640189724629</v>
      </c>
    </row>
    <row r="15" spans="1:6" s="56" customFormat="1" ht="18" customHeight="1" thickTop="1" thickBot="1" x14ac:dyDescent="0.3">
      <c r="A15" s="560" t="s">
        <v>69</v>
      </c>
      <c r="B15" s="57" t="s">
        <v>587</v>
      </c>
      <c r="C15" s="58">
        <f>C11+C14</f>
        <v>21280000</v>
      </c>
      <c r="D15" s="58">
        <f>D11+D14</f>
        <v>20752000</v>
      </c>
      <c r="E15" s="58">
        <f>E11+E14</f>
        <v>20726635</v>
      </c>
      <c r="F15" s="59">
        <f t="shared" si="0"/>
        <v>0.99877770817270628</v>
      </c>
    </row>
    <row r="16" spans="1:6" s="1" customFormat="1" ht="20.100000000000001" customHeight="1" thickTop="1" x14ac:dyDescent="0.25">
      <c r="A16" s="17"/>
      <c r="B16" s="9"/>
      <c r="C16" s="9"/>
      <c r="D16" s="9"/>
      <c r="E16" s="9"/>
      <c r="F16" s="9"/>
    </row>
    <row r="17" spans="1:6" s="1" customFormat="1" ht="15" customHeight="1" x14ac:dyDescent="0.25">
      <c r="A17" s="17"/>
      <c r="B17" s="9"/>
      <c r="C17" s="9"/>
      <c r="D17" s="9"/>
      <c r="E17" s="9"/>
      <c r="F17" s="9"/>
    </row>
    <row r="18" spans="1:6" s="1" customFormat="1" ht="15" customHeight="1" x14ac:dyDescent="0.25">
      <c r="A18" s="9"/>
      <c r="B18" s="9"/>
      <c r="C18" s="9"/>
      <c r="D18" s="9"/>
      <c r="E18" s="9"/>
      <c r="F18" s="9"/>
    </row>
    <row r="31" spans="1:6" x14ac:dyDescent="0.25">
      <c r="A31" s="159"/>
      <c r="B31" s="159"/>
      <c r="C31" s="159"/>
      <c r="D31" s="159"/>
      <c r="E31" s="159"/>
      <c r="F31" s="159"/>
    </row>
    <row r="32" spans="1:6" x14ac:dyDescent="0.25">
      <c r="A32" s="159"/>
      <c r="B32" s="159"/>
      <c r="C32" s="159"/>
      <c r="D32" s="159"/>
      <c r="E32" s="159"/>
      <c r="F32" s="159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7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341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.../2019. (V....)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71" t="s">
        <v>903</v>
      </c>
      <c r="B4" s="971"/>
      <c r="C4" s="971"/>
      <c r="D4" s="971"/>
      <c r="E4" s="971"/>
      <c r="F4" s="971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559</v>
      </c>
    </row>
    <row r="6" spans="1:10" s="15" customFormat="1" ht="24.6" thickTop="1" x14ac:dyDescent="0.25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10" s="15" customFormat="1" ht="13.5" customHeight="1" thickBot="1" x14ac:dyDescent="0.3">
      <c r="A7" s="46" t="s">
        <v>466</v>
      </c>
      <c r="B7" s="47" t="s">
        <v>481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10" s="15" customFormat="1" ht="15" customHeight="1" thickTop="1" x14ac:dyDescent="0.25">
      <c r="A8" s="801" t="s">
        <v>62</v>
      </c>
      <c r="B8" s="169" t="s">
        <v>377</v>
      </c>
      <c r="C8" s="42">
        <v>11073920</v>
      </c>
      <c r="D8" s="42">
        <v>11066000</v>
      </c>
      <c r="E8" s="42">
        <v>11066000</v>
      </c>
      <c r="F8" s="936">
        <f t="shared" ref="F8:F17" si="0">E8/D8</f>
        <v>1</v>
      </c>
      <c r="J8" s="1"/>
    </row>
    <row r="9" spans="1:10" s="15" customFormat="1" ht="15" customHeight="1" x14ac:dyDescent="0.25">
      <c r="A9" s="802" t="s">
        <v>63</v>
      </c>
      <c r="B9" s="169" t="s">
        <v>657</v>
      </c>
      <c r="C9" s="42">
        <v>0</v>
      </c>
      <c r="D9" s="42">
        <v>480000</v>
      </c>
      <c r="E9" s="42">
        <v>480000</v>
      </c>
      <c r="F9" s="124">
        <f t="shared" si="0"/>
        <v>1</v>
      </c>
      <c r="J9" s="1"/>
    </row>
    <row r="10" spans="1:10" s="15" customFormat="1" ht="15" customHeight="1" x14ac:dyDescent="0.25">
      <c r="A10" s="561" t="s">
        <v>64</v>
      </c>
      <c r="B10" s="41" t="s">
        <v>595</v>
      </c>
      <c r="C10" s="42">
        <v>444596</v>
      </c>
      <c r="D10" s="42">
        <v>444596</v>
      </c>
      <c r="E10" s="42">
        <v>444596</v>
      </c>
      <c r="F10" s="168">
        <f t="shared" si="0"/>
        <v>1</v>
      </c>
      <c r="J10" s="1"/>
    </row>
    <row r="11" spans="1:10" s="15" customFormat="1" ht="15" customHeight="1" x14ac:dyDescent="0.25">
      <c r="A11" s="562" t="s">
        <v>65</v>
      </c>
      <c r="B11" s="41" t="s">
        <v>594</v>
      </c>
      <c r="C11" s="42">
        <v>360000</v>
      </c>
      <c r="D11" s="42">
        <v>311219</v>
      </c>
      <c r="E11" s="42">
        <v>311219</v>
      </c>
      <c r="F11" s="164">
        <f t="shared" si="0"/>
        <v>1</v>
      </c>
      <c r="J11" s="1"/>
    </row>
    <row r="12" spans="1:10" s="15" customFormat="1" x14ac:dyDescent="0.25">
      <c r="A12" s="563" t="s">
        <v>66</v>
      </c>
      <c r="B12" s="22" t="s">
        <v>904</v>
      </c>
      <c r="C12" s="23">
        <f>SUM(C8:C11)</f>
        <v>11878516</v>
      </c>
      <c r="D12" s="23">
        <f>SUM(D8:D11)</f>
        <v>12301815</v>
      </c>
      <c r="E12" s="23">
        <f>SUM(E8:E11)</f>
        <v>12301815</v>
      </c>
      <c r="F12" s="166">
        <f t="shared" si="0"/>
        <v>1</v>
      </c>
      <c r="J12" s="1"/>
    </row>
    <row r="13" spans="1:10" s="15" customFormat="1" ht="24" x14ac:dyDescent="0.25">
      <c r="A13" s="562" t="s">
        <v>67</v>
      </c>
      <c r="B13" s="41" t="s">
        <v>381</v>
      </c>
      <c r="C13" s="42">
        <v>386200</v>
      </c>
      <c r="D13" s="42">
        <v>386200</v>
      </c>
      <c r="E13" s="42">
        <v>386200</v>
      </c>
      <c r="F13" s="164">
        <f t="shared" si="0"/>
        <v>1</v>
      </c>
      <c r="J13" s="1"/>
    </row>
    <row r="14" spans="1:10" s="15" customFormat="1" ht="15" customHeight="1" x14ac:dyDescent="0.25">
      <c r="A14" s="562" t="s">
        <v>68</v>
      </c>
      <c r="B14" s="41" t="s">
        <v>382</v>
      </c>
      <c r="C14" s="42">
        <v>60000</v>
      </c>
      <c r="D14" s="42">
        <v>32606</v>
      </c>
      <c r="E14" s="42">
        <v>32606</v>
      </c>
      <c r="F14" s="164">
        <f t="shared" si="0"/>
        <v>1</v>
      </c>
      <c r="J14" s="1"/>
    </row>
    <row r="15" spans="1:10" s="15" customFormat="1" ht="15" customHeight="1" x14ac:dyDescent="0.25">
      <c r="A15" s="563" t="s">
        <v>69</v>
      </c>
      <c r="B15" s="22" t="s">
        <v>603</v>
      </c>
      <c r="C15" s="23">
        <f>SUM(C13:C14)</f>
        <v>446200</v>
      </c>
      <c r="D15" s="23">
        <f>SUM(D13:D14)</f>
        <v>418806</v>
      </c>
      <c r="E15" s="23">
        <f>SUM(E13:E14)</f>
        <v>418806</v>
      </c>
      <c r="F15" s="166">
        <f t="shared" si="0"/>
        <v>1</v>
      </c>
      <c r="J15" s="1"/>
    </row>
    <row r="16" spans="1:10" s="15" customFormat="1" ht="15" customHeight="1" x14ac:dyDescent="0.25">
      <c r="A16" s="564" t="s">
        <v>70</v>
      </c>
      <c r="B16" s="33" t="s">
        <v>905</v>
      </c>
      <c r="C16" s="34">
        <f>C12+C15</f>
        <v>12324716</v>
      </c>
      <c r="D16" s="34">
        <f>D12+D15</f>
        <v>12720621</v>
      </c>
      <c r="E16" s="34">
        <f>E12+E15</f>
        <v>12720621</v>
      </c>
      <c r="F16" s="170">
        <f t="shared" si="0"/>
        <v>1</v>
      </c>
      <c r="J16" s="1"/>
    </row>
    <row r="17" spans="1:10" s="15" customFormat="1" ht="22.8" x14ac:dyDescent="0.25">
      <c r="A17" s="564" t="s">
        <v>71</v>
      </c>
      <c r="B17" s="33" t="s">
        <v>675</v>
      </c>
      <c r="C17" s="34">
        <v>2435403</v>
      </c>
      <c r="D17" s="34">
        <v>2499532</v>
      </c>
      <c r="E17" s="34">
        <f>SUM(E18:E20)</f>
        <v>2499532</v>
      </c>
      <c r="F17" s="170">
        <f t="shared" si="0"/>
        <v>1</v>
      </c>
      <c r="J17" s="1"/>
    </row>
    <row r="18" spans="1:10" s="15" customFormat="1" ht="15" customHeight="1" x14ac:dyDescent="0.25">
      <c r="A18" s="563" t="s">
        <v>127</v>
      </c>
      <c r="B18" s="22" t="s">
        <v>383</v>
      </c>
      <c r="C18" s="23">
        <v>0</v>
      </c>
      <c r="D18" s="23">
        <v>0</v>
      </c>
      <c r="E18" s="23">
        <v>2341832</v>
      </c>
      <c r="F18" s="165"/>
      <c r="J18" s="1"/>
    </row>
    <row r="19" spans="1:10" s="15" customFormat="1" ht="15" customHeight="1" x14ac:dyDescent="0.25">
      <c r="A19" s="563" t="s">
        <v>72</v>
      </c>
      <c r="B19" s="22" t="s">
        <v>604</v>
      </c>
      <c r="C19" s="23">
        <v>0</v>
      </c>
      <c r="D19" s="23">
        <v>0</v>
      </c>
      <c r="E19" s="23">
        <v>77958</v>
      </c>
      <c r="F19" s="165"/>
      <c r="J19" s="1"/>
    </row>
    <row r="20" spans="1:10" s="1" customFormat="1" ht="15" customHeight="1" x14ac:dyDescent="0.25">
      <c r="A20" s="563" t="s">
        <v>128</v>
      </c>
      <c r="B20" s="22" t="s">
        <v>605</v>
      </c>
      <c r="C20" s="23">
        <v>0</v>
      </c>
      <c r="D20" s="23">
        <v>0</v>
      </c>
      <c r="E20" s="23">
        <v>79742</v>
      </c>
      <c r="F20" s="165"/>
    </row>
    <row r="21" spans="1:10" s="102" customFormat="1" ht="15" customHeight="1" x14ac:dyDescent="0.25">
      <c r="A21" s="562" t="s">
        <v>129</v>
      </c>
      <c r="B21" s="41" t="s">
        <v>386</v>
      </c>
      <c r="C21" s="42">
        <v>110000</v>
      </c>
      <c r="D21" s="42">
        <v>110000</v>
      </c>
      <c r="E21" s="42">
        <v>81466</v>
      </c>
      <c r="F21" s="164">
        <f t="shared" ref="F21:F39" si="1">E21/D21</f>
        <v>0.74060000000000004</v>
      </c>
      <c r="J21" s="175"/>
    </row>
    <row r="22" spans="1:10" s="102" customFormat="1" ht="15" customHeight="1" x14ac:dyDescent="0.25">
      <c r="A22" s="562" t="s">
        <v>130</v>
      </c>
      <c r="B22" s="41" t="s">
        <v>387</v>
      </c>
      <c r="C22" s="42">
        <v>625000</v>
      </c>
      <c r="D22" s="42">
        <v>475000</v>
      </c>
      <c r="E22" s="42">
        <v>289707</v>
      </c>
      <c r="F22" s="164">
        <f t="shared" si="1"/>
        <v>0.60990947368421056</v>
      </c>
      <c r="J22" s="175"/>
    </row>
    <row r="23" spans="1:10" s="1" customFormat="1" ht="15" customHeight="1" x14ac:dyDescent="0.25">
      <c r="A23" s="563" t="s">
        <v>73</v>
      </c>
      <c r="B23" s="22" t="s">
        <v>906</v>
      </c>
      <c r="C23" s="23">
        <f>SUM(C21:C22)</f>
        <v>735000</v>
      </c>
      <c r="D23" s="23">
        <f>SUM(D21:D22)</f>
        <v>585000</v>
      </c>
      <c r="E23" s="23">
        <f>SUM(E21:E22)</f>
        <v>371173</v>
      </c>
      <c r="F23" s="166">
        <f t="shared" si="1"/>
        <v>0.63448376068376067</v>
      </c>
      <c r="J23"/>
    </row>
    <row r="24" spans="1:10" s="1" customFormat="1" ht="15" customHeight="1" x14ac:dyDescent="0.25">
      <c r="A24" s="562" t="s">
        <v>131</v>
      </c>
      <c r="B24" s="41" t="s">
        <v>389</v>
      </c>
      <c r="C24" s="42">
        <v>50000</v>
      </c>
      <c r="D24" s="42">
        <v>50000</v>
      </c>
      <c r="E24" s="42">
        <v>44269</v>
      </c>
      <c r="F24" s="164">
        <f t="shared" si="1"/>
        <v>0.88537999999999994</v>
      </c>
      <c r="J24"/>
    </row>
    <row r="25" spans="1:10" s="102" customFormat="1" ht="15" customHeight="1" x14ac:dyDescent="0.25">
      <c r="A25" s="562" t="s">
        <v>132</v>
      </c>
      <c r="B25" s="41" t="s">
        <v>390</v>
      </c>
      <c r="C25" s="42">
        <v>100000</v>
      </c>
      <c r="D25" s="42">
        <v>100000</v>
      </c>
      <c r="E25" s="42">
        <v>95756</v>
      </c>
      <c r="F25" s="164">
        <f t="shared" si="1"/>
        <v>0.95755999999999997</v>
      </c>
      <c r="J25" s="175"/>
    </row>
    <row r="26" spans="1:10" s="176" customFormat="1" ht="15" customHeight="1" x14ac:dyDescent="0.25">
      <c r="A26" s="563" t="s">
        <v>61</v>
      </c>
      <c r="B26" s="22" t="s">
        <v>907</v>
      </c>
      <c r="C26" s="23">
        <f>SUM(C24:C25)</f>
        <v>150000</v>
      </c>
      <c r="D26" s="23">
        <f>SUM(D24:D25)</f>
        <v>150000</v>
      </c>
      <c r="E26" s="23">
        <f>SUM(E24:E25)</f>
        <v>140025</v>
      </c>
      <c r="F26" s="166">
        <f t="shared" si="1"/>
        <v>0.9335</v>
      </c>
      <c r="J26" s="177"/>
    </row>
    <row r="27" spans="1:10" s="102" customFormat="1" ht="15" customHeight="1" x14ac:dyDescent="0.25">
      <c r="A27" s="562" t="s">
        <v>133</v>
      </c>
      <c r="B27" s="41" t="s">
        <v>391</v>
      </c>
      <c r="C27" s="42">
        <v>2200000</v>
      </c>
      <c r="D27" s="42">
        <v>1776159</v>
      </c>
      <c r="E27" s="42">
        <v>1776159</v>
      </c>
      <c r="F27" s="164">
        <f t="shared" si="1"/>
        <v>1</v>
      </c>
      <c r="J27" s="175"/>
    </row>
    <row r="28" spans="1:10" s="102" customFormat="1" ht="15" customHeight="1" x14ac:dyDescent="0.25">
      <c r="A28" s="562" t="s">
        <v>74</v>
      </c>
      <c r="B28" s="41" t="s">
        <v>392</v>
      </c>
      <c r="C28" s="42">
        <v>1100000</v>
      </c>
      <c r="D28" s="42">
        <v>1100000</v>
      </c>
      <c r="E28" s="42">
        <v>1055010</v>
      </c>
      <c r="F28" s="164">
        <f t="shared" si="1"/>
        <v>0.95909999999999995</v>
      </c>
      <c r="J28" s="175"/>
    </row>
    <row r="29" spans="1:10" s="102" customFormat="1" ht="15" customHeight="1" x14ac:dyDescent="0.25">
      <c r="A29" s="562" t="s">
        <v>75</v>
      </c>
      <c r="B29" s="41" t="s">
        <v>606</v>
      </c>
      <c r="C29" s="42">
        <v>500000</v>
      </c>
      <c r="D29" s="42">
        <v>200000</v>
      </c>
      <c r="E29" s="42">
        <v>29157</v>
      </c>
      <c r="F29" s="164">
        <f t="shared" si="1"/>
        <v>0.145785</v>
      </c>
      <c r="J29" s="175"/>
    </row>
    <row r="30" spans="1:10" s="102" customFormat="1" ht="15" customHeight="1" x14ac:dyDescent="0.25">
      <c r="A30" s="562" t="s">
        <v>76</v>
      </c>
      <c r="B30" s="41" t="s">
        <v>607</v>
      </c>
      <c r="C30" s="42">
        <v>550000</v>
      </c>
      <c r="D30" s="42">
        <v>550000</v>
      </c>
      <c r="E30" s="42">
        <v>400000</v>
      </c>
      <c r="F30" s="164">
        <f t="shared" si="1"/>
        <v>0.72727272727272729</v>
      </c>
      <c r="J30" s="175"/>
    </row>
    <row r="31" spans="1:10" s="102" customFormat="1" ht="15" customHeight="1" x14ac:dyDescent="0.25">
      <c r="A31" s="562" t="s">
        <v>77</v>
      </c>
      <c r="B31" s="41" t="s">
        <v>396</v>
      </c>
      <c r="C31" s="42">
        <v>350000</v>
      </c>
      <c r="D31" s="42">
        <v>350000</v>
      </c>
      <c r="E31" s="42">
        <v>181020</v>
      </c>
      <c r="F31" s="164">
        <f t="shared" si="1"/>
        <v>0.51719999999999999</v>
      </c>
      <c r="J31" s="175"/>
    </row>
    <row r="32" spans="1:10" s="176" customFormat="1" ht="15" customHeight="1" x14ac:dyDescent="0.25">
      <c r="A32" s="565" t="s">
        <v>134</v>
      </c>
      <c r="B32" s="22" t="s">
        <v>908</v>
      </c>
      <c r="C32" s="23">
        <f>SUM(C27:C31)</f>
        <v>4700000</v>
      </c>
      <c r="D32" s="23">
        <f t="shared" ref="D32:E32" si="2">SUM(D27:D31)</f>
        <v>3976159</v>
      </c>
      <c r="E32" s="23">
        <f t="shared" si="2"/>
        <v>3441346</v>
      </c>
      <c r="F32" s="166">
        <f>E32/D32</f>
        <v>0.86549506697292533</v>
      </c>
      <c r="J32" s="177"/>
    </row>
    <row r="33" spans="1:10" s="102" customFormat="1" ht="15" customHeight="1" x14ac:dyDescent="0.25">
      <c r="A33" s="562" t="s">
        <v>135</v>
      </c>
      <c r="B33" s="41" t="s">
        <v>397</v>
      </c>
      <c r="C33" s="42">
        <v>20000</v>
      </c>
      <c r="D33" s="42">
        <v>51000</v>
      </c>
      <c r="E33" s="42">
        <v>50742</v>
      </c>
      <c r="F33" s="168">
        <f t="shared" si="1"/>
        <v>0.99494117647058822</v>
      </c>
      <c r="J33" s="175"/>
    </row>
    <row r="34" spans="1:10" s="176" customFormat="1" ht="16.5" customHeight="1" x14ac:dyDescent="0.25">
      <c r="A34" s="563" t="s">
        <v>122</v>
      </c>
      <c r="B34" s="22" t="s">
        <v>608</v>
      </c>
      <c r="C34" s="23">
        <f>SUM(C33)</f>
        <v>20000</v>
      </c>
      <c r="D34" s="23">
        <f>SUM(D33)</f>
        <v>51000</v>
      </c>
      <c r="E34" s="23">
        <f>SUM(E33)</f>
        <v>50742</v>
      </c>
      <c r="F34" s="165">
        <f t="shared" si="1"/>
        <v>0.99494117647058822</v>
      </c>
      <c r="J34" s="177"/>
    </row>
    <row r="35" spans="1:10" s="102" customFormat="1" ht="24" x14ac:dyDescent="0.25">
      <c r="A35" s="562" t="s">
        <v>136</v>
      </c>
      <c r="B35" s="41" t="s">
        <v>398</v>
      </c>
      <c r="C35" s="42">
        <v>913500</v>
      </c>
      <c r="D35" s="42">
        <v>769500</v>
      </c>
      <c r="E35" s="42">
        <v>615473</v>
      </c>
      <c r="F35" s="168">
        <f t="shared" si="1"/>
        <v>0.79983495776478231</v>
      </c>
      <c r="J35" s="175"/>
    </row>
    <row r="36" spans="1:10" s="102" customFormat="1" ht="15" customHeight="1" x14ac:dyDescent="0.25">
      <c r="A36" s="682" t="s">
        <v>78</v>
      </c>
      <c r="B36" s="41" t="s">
        <v>400</v>
      </c>
      <c r="C36" s="42">
        <v>1381</v>
      </c>
      <c r="D36" s="42">
        <v>188</v>
      </c>
      <c r="E36" s="42">
        <v>1</v>
      </c>
      <c r="F36" s="168">
        <f t="shared" si="1"/>
        <v>5.3191489361702126E-3</v>
      </c>
      <c r="J36" s="175"/>
    </row>
    <row r="37" spans="1:10" s="176" customFormat="1" ht="24" x14ac:dyDescent="0.25">
      <c r="A37" s="566" t="s">
        <v>123</v>
      </c>
      <c r="B37" s="22" t="s">
        <v>909</v>
      </c>
      <c r="C37" s="23">
        <f>SUM(C35:C36)</f>
        <v>914881</v>
      </c>
      <c r="D37" s="23">
        <f t="shared" ref="D37:E37" si="3">SUM(D35:D36)</f>
        <v>769688</v>
      </c>
      <c r="E37" s="23">
        <f t="shared" si="3"/>
        <v>615474</v>
      </c>
      <c r="F37" s="165">
        <f t="shared" si="1"/>
        <v>0.79964089345293154</v>
      </c>
      <c r="J37" s="177"/>
    </row>
    <row r="38" spans="1:10" s="1" customFormat="1" ht="15" customHeight="1" x14ac:dyDescent="0.25">
      <c r="A38" s="567" t="s">
        <v>137</v>
      </c>
      <c r="B38" s="171" t="s">
        <v>911</v>
      </c>
      <c r="C38" s="172">
        <f>C23+C26+C32+C34+C37</f>
        <v>6519881</v>
      </c>
      <c r="D38" s="172">
        <f t="shared" ref="D38:E38" si="4">D23+D26+D32+D34+D37</f>
        <v>5531847</v>
      </c>
      <c r="E38" s="172">
        <f t="shared" si="4"/>
        <v>4618760</v>
      </c>
      <c r="F38" s="173">
        <f t="shared" si="1"/>
        <v>0.83493993958979706</v>
      </c>
      <c r="J38"/>
    </row>
    <row r="39" spans="1:10" s="1" customFormat="1" ht="15" customHeight="1" x14ac:dyDescent="0.25">
      <c r="A39" s="758" t="s">
        <v>124</v>
      </c>
      <c r="B39" s="759" t="s">
        <v>912</v>
      </c>
      <c r="C39" s="760">
        <f>C16+C17+C38</f>
        <v>21280000</v>
      </c>
      <c r="D39" s="760">
        <f>D16+D17+D38</f>
        <v>20752000</v>
      </c>
      <c r="E39" s="760">
        <f>E16+E17+E38</f>
        <v>19838913</v>
      </c>
      <c r="F39" s="761">
        <f t="shared" si="1"/>
        <v>0.95600004818812645</v>
      </c>
      <c r="J39"/>
    </row>
    <row r="40" spans="1:10" s="1" customFormat="1" ht="15" customHeight="1" x14ac:dyDescent="0.25">
      <c r="A40" s="559" t="s">
        <v>79</v>
      </c>
      <c r="B40" s="53" t="s">
        <v>913</v>
      </c>
      <c r="C40" s="54">
        <f>C39</f>
        <v>21280000</v>
      </c>
      <c r="D40" s="54">
        <f t="shared" ref="D40:E40" si="5">D39</f>
        <v>20752000</v>
      </c>
      <c r="E40" s="54">
        <f t="shared" si="5"/>
        <v>19838913</v>
      </c>
      <c r="F40" s="64">
        <f>E40/D40</f>
        <v>0.95600004818812645</v>
      </c>
      <c r="J40"/>
    </row>
    <row r="41" spans="1:10" ht="15" customHeight="1" thickBot="1" x14ac:dyDescent="0.3">
      <c r="A41" s="803" t="s">
        <v>80</v>
      </c>
      <c r="B41" s="762" t="s">
        <v>289</v>
      </c>
      <c r="C41" s="763">
        <v>0</v>
      </c>
      <c r="D41" s="763">
        <v>0</v>
      </c>
      <c r="E41" s="763">
        <v>0</v>
      </c>
      <c r="F41" s="764"/>
    </row>
    <row r="42" spans="1:10" ht="18" customHeight="1" thickTop="1" thickBot="1" x14ac:dyDescent="0.3">
      <c r="A42" s="570" t="s">
        <v>910</v>
      </c>
      <c r="B42" s="71" t="s">
        <v>914</v>
      </c>
      <c r="C42" s="72">
        <f>C40+C41</f>
        <v>21280000</v>
      </c>
      <c r="D42" s="72">
        <f>D40+D41</f>
        <v>20752000</v>
      </c>
      <c r="E42" s="72">
        <f>E40+E41</f>
        <v>19838913</v>
      </c>
      <c r="F42" s="73">
        <f>E42/D42</f>
        <v>0.95600004818812645</v>
      </c>
    </row>
    <row r="43" spans="1:10" ht="13.5" customHeight="1" thickTop="1" x14ac:dyDescent="0.25">
      <c r="A43" s="183">
        <v>37</v>
      </c>
      <c r="B43" s="44" t="s">
        <v>53</v>
      </c>
      <c r="C43" s="45"/>
      <c r="D43" s="74"/>
      <c r="E43" s="45">
        <v>3</v>
      </c>
      <c r="F43" s="75"/>
    </row>
    <row r="44" spans="1:10" ht="13.5" customHeight="1" x14ac:dyDescent="0.25">
      <c r="A44" s="557">
        <v>38</v>
      </c>
      <c r="B44" s="22" t="s">
        <v>24</v>
      </c>
      <c r="C44" s="23"/>
      <c r="D44" s="66"/>
      <c r="E44" s="23">
        <v>3</v>
      </c>
      <c r="F44" s="67"/>
    </row>
    <row r="45" spans="1:10" ht="13.5" customHeight="1" x14ac:dyDescent="0.25">
      <c r="A45" s="557">
        <v>39</v>
      </c>
      <c r="B45" s="22" t="s">
        <v>25</v>
      </c>
      <c r="C45" s="23"/>
      <c r="D45" s="66"/>
      <c r="E45" s="23">
        <v>3</v>
      </c>
      <c r="F45" s="67"/>
    </row>
    <row r="46" spans="1:10" ht="13.5" customHeight="1" thickBot="1" x14ac:dyDescent="0.3">
      <c r="A46" s="793">
        <v>40</v>
      </c>
      <c r="B46" s="26" t="s">
        <v>54</v>
      </c>
      <c r="C46" s="27"/>
      <c r="D46" s="68"/>
      <c r="E46" s="27">
        <v>3</v>
      </c>
      <c r="F46" s="69"/>
    </row>
    <row r="47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46" t="s">
        <v>342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46" t="str">
        <f>'1.d sz. melléklet'!F2</f>
        <v>a  .../2019. (V....)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995" t="s">
        <v>81</v>
      </c>
      <c r="B4" s="996"/>
      <c r="C4" s="996"/>
      <c r="D4" s="996"/>
      <c r="E4" s="996"/>
      <c r="F4" s="996"/>
      <c r="G4" s="996"/>
      <c r="H4" s="996"/>
      <c r="I4" s="996"/>
      <c r="J4" s="996"/>
      <c r="K4" s="996"/>
      <c r="L4" s="996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72" t="s">
        <v>559</v>
      </c>
    </row>
    <row r="6" spans="1:12" s="2" customFormat="1" ht="60.75" customHeight="1" thickTop="1" x14ac:dyDescent="0.25">
      <c r="A6" s="90" t="s">
        <v>143</v>
      </c>
      <c r="B6" s="268" t="s">
        <v>125</v>
      </c>
      <c r="C6" s="91" t="s">
        <v>246</v>
      </c>
      <c r="D6" s="91" t="s">
        <v>232</v>
      </c>
      <c r="E6" s="91" t="s">
        <v>233</v>
      </c>
      <c r="F6" s="91" t="s">
        <v>90</v>
      </c>
      <c r="G6" s="91" t="s">
        <v>234</v>
      </c>
      <c r="H6" s="91" t="s">
        <v>235</v>
      </c>
      <c r="I6" s="91" t="s">
        <v>88</v>
      </c>
      <c r="J6" s="91" t="s">
        <v>236</v>
      </c>
      <c r="K6" s="91" t="s">
        <v>247</v>
      </c>
      <c r="L6" s="92" t="s">
        <v>89</v>
      </c>
    </row>
    <row r="7" spans="1:12" s="2" customFormat="1" ht="15" customHeight="1" thickBot="1" x14ac:dyDescent="0.3">
      <c r="A7" s="965" t="s">
        <v>466</v>
      </c>
      <c r="B7" s="966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100" t="s">
        <v>472</v>
      </c>
      <c r="H7" s="100" t="s">
        <v>473</v>
      </c>
      <c r="I7" s="100" t="s">
        <v>474</v>
      </c>
      <c r="J7" s="100" t="s">
        <v>475</v>
      </c>
      <c r="K7" s="100" t="s">
        <v>476</v>
      </c>
      <c r="L7" s="106" t="s">
        <v>477</v>
      </c>
    </row>
    <row r="8" spans="1:12" ht="15" customHeight="1" thickTop="1" x14ac:dyDescent="0.25">
      <c r="A8" s="60" t="s">
        <v>62</v>
      </c>
      <c r="B8" s="61" t="s">
        <v>927</v>
      </c>
      <c r="C8" s="62">
        <v>1</v>
      </c>
      <c r="D8" s="62">
        <v>2296400</v>
      </c>
      <c r="E8" s="62">
        <v>160000</v>
      </c>
      <c r="F8" s="62">
        <v>0</v>
      </c>
      <c r="G8" s="62">
        <v>0</v>
      </c>
      <c r="H8" s="62">
        <v>149000</v>
      </c>
      <c r="I8" s="62">
        <v>0</v>
      </c>
      <c r="J8" s="62">
        <v>0</v>
      </c>
      <c r="K8" s="62">
        <v>0</v>
      </c>
      <c r="L8" s="252">
        <v>0</v>
      </c>
    </row>
    <row r="9" spans="1:12" ht="15" customHeight="1" x14ac:dyDescent="0.25">
      <c r="A9" s="959" t="s">
        <v>63</v>
      </c>
      <c r="B9" s="960" t="s">
        <v>928</v>
      </c>
      <c r="C9" s="23">
        <v>1</v>
      </c>
      <c r="D9" s="23">
        <v>3617460</v>
      </c>
      <c r="E9" s="23">
        <v>160000</v>
      </c>
      <c r="F9" s="23">
        <v>0</v>
      </c>
      <c r="G9" s="23">
        <v>0</v>
      </c>
      <c r="H9" s="23">
        <v>149000</v>
      </c>
      <c r="I9" s="23">
        <v>114173</v>
      </c>
      <c r="J9" s="23">
        <v>0</v>
      </c>
      <c r="K9" s="23">
        <v>0</v>
      </c>
      <c r="L9" s="50">
        <v>0</v>
      </c>
    </row>
    <row r="10" spans="1:12" ht="15" customHeight="1" x14ac:dyDescent="0.25">
      <c r="A10" s="959" t="s">
        <v>64</v>
      </c>
      <c r="B10" s="960" t="s">
        <v>929</v>
      </c>
      <c r="C10" s="23">
        <v>1</v>
      </c>
      <c r="D10" s="23">
        <v>5152140</v>
      </c>
      <c r="E10" s="23">
        <v>160000</v>
      </c>
      <c r="F10" s="23">
        <v>0</v>
      </c>
      <c r="G10" s="23">
        <v>0</v>
      </c>
      <c r="H10" s="23">
        <v>146596</v>
      </c>
      <c r="I10" s="23">
        <v>197046</v>
      </c>
      <c r="J10" s="23">
        <v>0</v>
      </c>
      <c r="K10" s="23">
        <v>0</v>
      </c>
      <c r="L10" s="50">
        <v>0</v>
      </c>
    </row>
    <row r="11" spans="1:12" ht="25.5" customHeight="1" x14ac:dyDescent="0.25">
      <c r="A11" s="32" t="s">
        <v>65</v>
      </c>
      <c r="B11" s="33" t="s">
        <v>930</v>
      </c>
      <c r="C11" s="34">
        <v>3</v>
      </c>
      <c r="D11" s="34">
        <v>11066000</v>
      </c>
      <c r="E11" s="34">
        <v>480000</v>
      </c>
      <c r="F11" s="34">
        <v>0</v>
      </c>
      <c r="G11" s="34">
        <v>0</v>
      </c>
      <c r="H11" s="34">
        <v>444596</v>
      </c>
      <c r="I11" s="34">
        <v>311219</v>
      </c>
      <c r="J11" s="34">
        <v>0</v>
      </c>
      <c r="K11" s="34">
        <v>0</v>
      </c>
      <c r="L11" s="77">
        <v>0</v>
      </c>
    </row>
    <row r="12" spans="1:12" x14ac:dyDescent="0.25">
      <c r="A12" s="962" t="s">
        <v>66</v>
      </c>
      <c r="B12" s="963" t="s">
        <v>931</v>
      </c>
      <c r="C12" s="964">
        <v>3</v>
      </c>
      <c r="D12" s="964">
        <v>11066000</v>
      </c>
      <c r="E12" s="964">
        <v>480000</v>
      </c>
      <c r="F12" s="964">
        <v>0</v>
      </c>
      <c r="G12" s="964">
        <v>0</v>
      </c>
      <c r="H12" s="964">
        <v>444596</v>
      </c>
      <c r="I12" s="964">
        <v>311219</v>
      </c>
      <c r="J12" s="964">
        <v>0</v>
      </c>
      <c r="K12" s="964">
        <v>0</v>
      </c>
      <c r="L12" s="967">
        <v>0</v>
      </c>
    </row>
    <row r="13" spans="1:12" ht="36" x14ac:dyDescent="0.25">
      <c r="A13" s="959" t="s">
        <v>67</v>
      </c>
      <c r="B13" s="960" t="s">
        <v>243</v>
      </c>
      <c r="C13" s="23">
        <v>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4" x14ac:dyDescent="0.25">
      <c r="A14" s="959" t="s">
        <v>68</v>
      </c>
      <c r="B14" s="960" t="s">
        <v>244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0</v>
      </c>
    </row>
    <row r="15" spans="1:12" ht="24.6" thickBot="1" x14ac:dyDescent="0.3">
      <c r="A15" s="25" t="s">
        <v>69</v>
      </c>
      <c r="B15" s="26" t="s">
        <v>245</v>
      </c>
      <c r="C15" s="27">
        <v>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51">
        <v>0</v>
      </c>
    </row>
    <row r="16" spans="1:12" ht="13.2" thickTop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1">
    <mergeCell ref="A4:L4"/>
  </mergeCells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7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932</v>
      </c>
    </row>
    <row r="2" spans="1:3" s="1" customFormat="1" ht="15" customHeight="1" x14ac:dyDescent="0.25">
      <c r="A2" s="4"/>
      <c r="B2" s="4"/>
      <c r="C2" s="5" t="str">
        <f>'1.d sz. melléklet'!F2</f>
        <v>a  .../2019. (V....)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1" t="s">
        <v>915</v>
      </c>
      <c r="B4" s="971"/>
      <c r="C4" s="971"/>
    </row>
    <row r="5" spans="1:3" s="1" customFormat="1" ht="15" customHeight="1" thickBot="1" x14ac:dyDescent="0.3">
      <c r="A5" s="10"/>
      <c r="B5" s="10"/>
      <c r="C5" s="5" t="s">
        <v>559</v>
      </c>
    </row>
    <row r="6" spans="1:3" s="1" customFormat="1" ht="24.6" thickTop="1" x14ac:dyDescent="0.25">
      <c r="A6" s="29" t="s">
        <v>143</v>
      </c>
      <c r="B6" s="30" t="s">
        <v>125</v>
      </c>
      <c r="C6" s="31" t="s">
        <v>43</v>
      </c>
    </row>
    <row r="7" spans="1:3" s="1" customFormat="1" ht="15" customHeight="1" thickBot="1" x14ac:dyDescent="0.3">
      <c r="A7" s="46" t="s">
        <v>466</v>
      </c>
      <c r="B7" s="47" t="s">
        <v>481</v>
      </c>
      <c r="C7" s="48" t="s">
        <v>468</v>
      </c>
    </row>
    <row r="8" spans="1:3" s="1" customFormat="1" ht="15" customHeight="1" thickTop="1" x14ac:dyDescent="0.25">
      <c r="A8" s="998" t="s">
        <v>44</v>
      </c>
      <c r="B8" s="999"/>
      <c r="C8" s="1000"/>
    </row>
    <row r="9" spans="1:3" s="1" customFormat="1" ht="24" x14ac:dyDescent="0.25">
      <c r="A9" s="21" t="s">
        <v>62</v>
      </c>
      <c r="B9" s="22" t="s">
        <v>45</v>
      </c>
      <c r="C9" s="50">
        <v>765121</v>
      </c>
    </row>
    <row r="10" spans="1:3" s="1" customFormat="1" ht="15" customHeight="1" x14ac:dyDescent="0.25">
      <c r="A10" s="21" t="s">
        <v>63</v>
      </c>
      <c r="B10" s="22" t="s">
        <v>46</v>
      </c>
      <c r="C10" s="50">
        <v>0</v>
      </c>
    </row>
    <row r="11" spans="1:3" s="1" customFormat="1" ht="15" customHeight="1" x14ac:dyDescent="0.25">
      <c r="A11" s="21" t="s">
        <v>64</v>
      </c>
      <c r="B11" s="22" t="s">
        <v>47</v>
      </c>
      <c r="C11" s="50">
        <v>42845</v>
      </c>
    </row>
    <row r="12" spans="1:3" s="1" customFormat="1" ht="15" customHeight="1" x14ac:dyDescent="0.25">
      <c r="A12" s="21" t="s">
        <v>65</v>
      </c>
      <c r="B12" s="22" t="s">
        <v>48</v>
      </c>
      <c r="C12" s="50">
        <v>0</v>
      </c>
    </row>
    <row r="13" spans="1:3" s="1" customFormat="1" ht="15" customHeight="1" x14ac:dyDescent="0.25">
      <c r="A13" s="32" t="s">
        <v>66</v>
      </c>
      <c r="B13" s="33" t="s">
        <v>49</v>
      </c>
      <c r="C13" s="77">
        <f>SUM(C9:C12)</f>
        <v>807966</v>
      </c>
    </row>
    <row r="14" spans="1:3" s="1" customFormat="1" ht="15" customHeight="1" x14ac:dyDescent="0.25">
      <c r="A14" s="32" t="s">
        <v>67</v>
      </c>
      <c r="B14" s="33" t="s">
        <v>531</v>
      </c>
      <c r="C14" s="77">
        <f>'28.sz. melléklet'!E15-'28.sz. melléklet'!E12</f>
        <v>19914870</v>
      </c>
    </row>
    <row r="15" spans="1:3" s="1" customFormat="1" ht="15" customHeight="1" x14ac:dyDescent="0.25">
      <c r="A15" s="32" t="s">
        <v>68</v>
      </c>
      <c r="B15" s="33" t="s">
        <v>512</v>
      </c>
      <c r="C15" s="77">
        <f>0-'29.sz. melléklet'!E42</f>
        <v>-19838913</v>
      </c>
    </row>
    <row r="16" spans="1:3" s="1" customFormat="1" ht="15" customHeight="1" x14ac:dyDescent="0.25">
      <c r="A16" s="555" t="s">
        <v>69</v>
      </c>
      <c r="B16" s="556" t="s">
        <v>528</v>
      </c>
      <c r="C16" s="50">
        <v>0</v>
      </c>
    </row>
    <row r="17" spans="1:5" s="176" customFormat="1" ht="24" x14ac:dyDescent="0.25">
      <c r="A17" s="555" t="s">
        <v>70</v>
      </c>
      <c r="B17" s="556" t="s">
        <v>529</v>
      </c>
      <c r="C17" s="50">
        <v>-100</v>
      </c>
    </row>
    <row r="18" spans="1:5" s="176" customFormat="1" ht="15" customHeight="1" x14ac:dyDescent="0.25">
      <c r="A18" s="555" t="s">
        <v>71</v>
      </c>
      <c r="B18" s="22" t="s">
        <v>530</v>
      </c>
      <c r="C18" s="50">
        <v>0</v>
      </c>
    </row>
    <row r="19" spans="1:5" s="1" customFormat="1" ht="15" customHeight="1" x14ac:dyDescent="0.25">
      <c r="A19" s="32">
        <v>11</v>
      </c>
      <c r="B19" s="33" t="s">
        <v>527</v>
      </c>
      <c r="C19" s="77">
        <f>SUM(C16:C18)</f>
        <v>-100</v>
      </c>
      <c r="D19" s="49"/>
      <c r="E19" s="49"/>
    </row>
    <row r="20" spans="1:5" s="1" customFormat="1" ht="15" customHeight="1" x14ac:dyDescent="0.25">
      <c r="A20" s="1001" t="s">
        <v>50</v>
      </c>
      <c r="B20" s="1002"/>
      <c r="C20" s="1003"/>
    </row>
    <row r="21" spans="1:5" s="1" customFormat="1" ht="24" x14ac:dyDescent="0.25">
      <c r="A21" s="21">
        <v>12</v>
      </c>
      <c r="B21" s="22" t="s">
        <v>45</v>
      </c>
      <c r="C21" s="50">
        <v>864773</v>
      </c>
    </row>
    <row r="22" spans="1:5" s="1" customFormat="1" ht="15" customHeight="1" x14ac:dyDescent="0.25">
      <c r="A22" s="21">
        <v>13</v>
      </c>
      <c r="B22" s="22" t="s">
        <v>46</v>
      </c>
      <c r="C22" s="50">
        <v>0</v>
      </c>
    </row>
    <row r="23" spans="1:5" s="1" customFormat="1" ht="15" customHeight="1" x14ac:dyDescent="0.25">
      <c r="A23" s="21">
        <v>14</v>
      </c>
      <c r="B23" s="22" t="s">
        <v>47</v>
      </c>
      <c r="C23" s="50">
        <v>19050</v>
      </c>
    </row>
    <row r="24" spans="1:5" s="1" customFormat="1" ht="15" customHeight="1" x14ac:dyDescent="0.25">
      <c r="A24" s="21">
        <v>15</v>
      </c>
      <c r="B24" s="22" t="s">
        <v>48</v>
      </c>
      <c r="C24" s="50">
        <v>0</v>
      </c>
    </row>
    <row r="25" spans="1:5" s="1" customFormat="1" ht="15" customHeight="1" thickBot="1" x14ac:dyDescent="0.3">
      <c r="A25" s="78">
        <v>16</v>
      </c>
      <c r="B25" s="79" t="s">
        <v>513</v>
      </c>
      <c r="C25" s="80">
        <f>SUM(C21:C24)</f>
        <v>883823</v>
      </c>
    </row>
    <row r="26" spans="1:5" s="1" customFormat="1" ht="15" customHeight="1" thickTop="1" x14ac:dyDescent="0.25">
      <c r="A26" s="8"/>
      <c r="B26" s="8"/>
      <c r="C26" s="8"/>
    </row>
    <row r="27" spans="1:5" x14ac:dyDescent="0.25">
      <c r="C27" s="792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0"/>
  <sheetViews>
    <sheetView zoomScaleNormal="100" workbookViewId="0"/>
  </sheetViews>
  <sheetFormatPr defaultRowHeight="12.6" x14ac:dyDescent="0.25"/>
  <cols>
    <col min="1" max="1" width="5.6640625" style="9" customWidth="1"/>
    <col min="2" max="2" width="40.10937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413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.../2019. (V....)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72" t="s">
        <v>758</v>
      </c>
      <c r="B4" s="972"/>
      <c r="C4" s="972"/>
      <c r="D4" s="972"/>
      <c r="E4" s="972"/>
      <c r="F4" s="972"/>
      <c r="G4" s="14"/>
    </row>
    <row r="5" spans="1:7" s="15" customFormat="1" ht="15" customHeight="1" thickBot="1" x14ac:dyDescent="0.3">
      <c r="A5" s="347"/>
      <c r="B5" s="347"/>
      <c r="C5" s="347"/>
      <c r="D5" s="347"/>
      <c r="E5" s="347"/>
      <c r="F5" s="5" t="s">
        <v>559</v>
      </c>
      <c r="G5" s="14"/>
    </row>
    <row r="6" spans="1:7" s="15" customFormat="1" ht="36.6" thickTop="1" x14ac:dyDescent="0.25">
      <c r="A6" s="401" t="s">
        <v>404</v>
      </c>
      <c r="B6" s="402" t="s">
        <v>125</v>
      </c>
      <c r="C6" s="403" t="s">
        <v>760</v>
      </c>
      <c r="D6" s="404" t="s">
        <v>761</v>
      </c>
      <c r="E6" s="30" t="s">
        <v>140</v>
      </c>
      <c r="F6" s="31" t="s">
        <v>142</v>
      </c>
    </row>
    <row r="7" spans="1:7" s="15" customFormat="1" ht="15" customHeight="1" thickBot="1" x14ac:dyDescent="0.3">
      <c r="A7" s="405" t="s">
        <v>466</v>
      </c>
      <c r="B7" s="350" t="s">
        <v>481</v>
      </c>
      <c r="C7" s="351" t="s">
        <v>468</v>
      </c>
      <c r="D7" s="351" t="s">
        <v>469</v>
      </c>
      <c r="E7" s="351" t="s">
        <v>470</v>
      </c>
      <c r="F7" s="406" t="s">
        <v>471</v>
      </c>
    </row>
    <row r="8" spans="1:7" s="1" customFormat="1" ht="15" customHeight="1" thickTop="1" x14ac:dyDescent="0.25">
      <c r="A8" s="973" t="s">
        <v>94</v>
      </c>
      <c r="B8" s="974"/>
      <c r="C8" s="974"/>
      <c r="D8" s="974"/>
      <c r="E8" s="974"/>
      <c r="F8" s="975"/>
    </row>
    <row r="9" spans="1:7" s="1" customFormat="1" ht="15" customHeight="1" x14ac:dyDescent="0.25">
      <c r="A9" s="393" t="s">
        <v>62</v>
      </c>
      <c r="B9" s="804" t="s">
        <v>677</v>
      </c>
      <c r="C9" s="357">
        <f>SUM(C10:C11)</f>
        <v>77936578</v>
      </c>
      <c r="D9" s="357">
        <f t="shared" ref="D9:E9" si="0">SUM(D10:D11)</f>
        <v>102408731</v>
      </c>
      <c r="E9" s="357">
        <f t="shared" si="0"/>
        <v>102519827</v>
      </c>
      <c r="F9" s="470">
        <f>E9/D9</f>
        <v>1.0010848293784638</v>
      </c>
    </row>
    <row r="10" spans="1:7" s="1" customFormat="1" ht="15" customHeight="1" x14ac:dyDescent="0.25">
      <c r="A10" s="557" t="s">
        <v>63</v>
      </c>
      <c r="B10" s="358" t="s">
        <v>99</v>
      </c>
      <c r="C10" s="359">
        <f>'5.sz. melléklet'!C14</f>
        <v>62098492</v>
      </c>
      <c r="D10" s="359">
        <f>'5.sz. melléklet'!D14</f>
        <v>72374921</v>
      </c>
      <c r="E10" s="359">
        <f>'5.sz. melléklet'!E14</f>
        <v>72374921</v>
      </c>
      <c r="F10" s="470">
        <f>E10/D10</f>
        <v>1</v>
      </c>
    </row>
    <row r="11" spans="1:7" s="1" customFormat="1" ht="24" x14ac:dyDescent="0.25">
      <c r="A11" s="557" t="s">
        <v>64</v>
      </c>
      <c r="B11" s="805" t="s">
        <v>679</v>
      </c>
      <c r="C11" s="359">
        <f>'5.sz. melléklet'!C15</f>
        <v>15838086</v>
      </c>
      <c r="D11" s="359">
        <f>'5.sz. melléklet'!D15</f>
        <v>30033810</v>
      </c>
      <c r="E11" s="359">
        <f>'5.sz. melléklet'!E15</f>
        <v>30144906</v>
      </c>
      <c r="F11" s="471">
        <f>E11/D11</f>
        <v>1.0036990311918468</v>
      </c>
    </row>
    <row r="12" spans="1:7" s="1" customFormat="1" ht="24" x14ac:dyDescent="0.25">
      <c r="A12" s="782" t="s">
        <v>65</v>
      </c>
      <c r="B12" s="806" t="s">
        <v>678</v>
      </c>
      <c r="C12" s="353">
        <f>SUM(C13:C14)</f>
        <v>47307491</v>
      </c>
      <c r="D12" s="353">
        <f t="shared" ref="D12:E12" si="1">SUM(D13:D14)</f>
        <v>33180446</v>
      </c>
      <c r="E12" s="353">
        <f t="shared" si="1"/>
        <v>33180446</v>
      </c>
      <c r="F12" s="470">
        <f t="shared" ref="F12:F14" si="2">E12/D12</f>
        <v>1</v>
      </c>
    </row>
    <row r="13" spans="1:7" s="1" customFormat="1" ht="15" customHeight="1" x14ac:dyDescent="0.25">
      <c r="A13" s="183" t="s">
        <v>66</v>
      </c>
      <c r="B13" s="358" t="s">
        <v>212</v>
      </c>
      <c r="C13" s="361">
        <f>'5.sz. melléklet'!C20</f>
        <v>14476490</v>
      </c>
      <c r="D13" s="361">
        <f>'5.sz. melléklet'!D20</f>
        <v>14476490</v>
      </c>
      <c r="E13" s="361">
        <f>'5.sz. melléklet'!E20</f>
        <v>14476490</v>
      </c>
      <c r="F13" s="471">
        <f t="shared" si="2"/>
        <v>1</v>
      </c>
    </row>
    <row r="14" spans="1:7" s="1" customFormat="1" ht="24" x14ac:dyDescent="0.25">
      <c r="A14" s="557" t="s">
        <v>67</v>
      </c>
      <c r="B14" s="360" t="s">
        <v>213</v>
      </c>
      <c r="C14" s="359">
        <f>'5.sz. melléklet'!C21</f>
        <v>32831001</v>
      </c>
      <c r="D14" s="359">
        <f>'5.sz. melléklet'!D21</f>
        <v>18703956</v>
      </c>
      <c r="E14" s="359">
        <f>'5.sz. melléklet'!E21</f>
        <v>18703956</v>
      </c>
      <c r="F14" s="471">
        <f t="shared" si="2"/>
        <v>1</v>
      </c>
    </row>
    <row r="15" spans="1:7" s="1" customFormat="1" ht="15" customHeight="1" x14ac:dyDescent="0.25">
      <c r="A15" s="807" t="s">
        <v>68</v>
      </c>
      <c r="B15" s="354" t="s">
        <v>95</v>
      </c>
      <c r="C15" s="355">
        <f>SUM(C16:C18)</f>
        <v>84000000</v>
      </c>
      <c r="D15" s="355">
        <f>SUM(D16:D18)</f>
        <v>84000000</v>
      </c>
      <c r="E15" s="355">
        <f>SUM(E16:E18)</f>
        <v>102168021</v>
      </c>
      <c r="F15" s="470">
        <f t="shared" ref="F15:F28" si="3">E15/D15</f>
        <v>1.2162859642857142</v>
      </c>
    </row>
    <row r="16" spans="1:7" s="1" customFormat="1" ht="15" customHeight="1" x14ac:dyDescent="0.25">
      <c r="A16" s="557" t="s">
        <v>69</v>
      </c>
      <c r="B16" s="374" t="s">
        <v>96</v>
      </c>
      <c r="C16" s="359">
        <f>'5.sz. melléklet'!C24</f>
        <v>51000000</v>
      </c>
      <c r="D16" s="359">
        <f>'5.sz. melléklet'!D24</f>
        <v>51000000</v>
      </c>
      <c r="E16" s="359">
        <f>'5.sz. melléklet'!E24</f>
        <v>56827538</v>
      </c>
      <c r="F16" s="471">
        <f t="shared" si="3"/>
        <v>1.1142654509803922</v>
      </c>
    </row>
    <row r="17" spans="1:6" s="1" customFormat="1" ht="15" customHeight="1" x14ac:dyDescent="0.25">
      <c r="A17" s="557" t="s">
        <v>70</v>
      </c>
      <c r="B17" s="374" t="s">
        <v>97</v>
      </c>
      <c r="C17" s="359">
        <f>'5.sz. melléklet'!C33</f>
        <v>32600000</v>
      </c>
      <c r="D17" s="359">
        <f>'5.sz. melléklet'!D33</f>
        <v>32600000</v>
      </c>
      <c r="E17" s="359">
        <f>'5.sz. melléklet'!E33</f>
        <v>44571908</v>
      </c>
      <c r="F17" s="471">
        <f t="shared" si="3"/>
        <v>1.3672364417177914</v>
      </c>
    </row>
    <row r="18" spans="1:6" s="1" customFormat="1" ht="15" customHeight="1" x14ac:dyDescent="0.25">
      <c r="A18" s="557" t="s">
        <v>71</v>
      </c>
      <c r="B18" s="374" t="s">
        <v>98</v>
      </c>
      <c r="C18" s="359">
        <f>'5.sz. melléklet'!C34</f>
        <v>400000</v>
      </c>
      <c r="D18" s="359">
        <f>'5.sz. melléklet'!D34</f>
        <v>400000</v>
      </c>
      <c r="E18" s="359">
        <f>'5.sz. melléklet'!E34</f>
        <v>768575</v>
      </c>
      <c r="F18" s="471">
        <f t="shared" si="3"/>
        <v>1.9214374999999999</v>
      </c>
    </row>
    <row r="19" spans="1:6" s="1" customFormat="1" ht="15" customHeight="1" x14ac:dyDescent="0.25">
      <c r="A19" s="782" t="s">
        <v>127</v>
      </c>
      <c r="B19" s="352" t="s">
        <v>27</v>
      </c>
      <c r="C19" s="353">
        <f>'5.sz. melléklet'!C51+'28.sz. melléklet'!C10</f>
        <v>70729687</v>
      </c>
      <c r="D19" s="353">
        <f>'5.sz. melléklet'!D51+'28.sz. melléklet'!D10</f>
        <v>75228595</v>
      </c>
      <c r="E19" s="353">
        <f>'5.sz. melléklet'!E51+'28.sz. melléklet'!E10</f>
        <v>89961418</v>
      </c>
      <c r="F19" s="470">
        <f>E19/D19</f>
        <v>1.1958407305094558</v>
      </c>
    </row>
    <row r="20" spans="1:6" s="1" customFormat="1" ht="15" customHeight="1" x14ac:dyDescent="0.25">
      <c r="A20" s="807" t="s">
        <v>72</v>
      </c>
      <c r="B20" s="356" t="s">
        <v>680</v>
      </c>
      <c r="C20" s="353">
        <f>'5.sz. melléklet'!C52</f>
        <v>0</v>
      </c>
      <c r="D20" s="353">
        <f>'5.sz. melléklet'!D52</f>
        <v>0</v>
      </c>
      <c r="E20" s="353">
        <f>'5.sz. melléklet'!E52</f>
        <v>0</v>
      </c>
      <c r="F20" s="470"/>
    </row>
    <row r="21" spans="1:6" s="1" customFormat="1" ht="15" customHeight="1" x14ac:dyDescent="0.25">
      <c r="A21" s="36">
        <v>13</v>
      </c>
      <c r="B21" s="356" t="s">
        <v>681</v>
      </c>
      <c r="C21" s="357">
        <f>'5.sz. melléklet'!C53</f>
        <v>0</v>
      </c>
      <c r="D21" s="357">
        <f>'5.sz. melléklet'!D53</f>
        <v>154600</v>
      </c>
      <c r="E21" s="357">
        <f>'5.sz. melléklet'!E53</f>
        <v>154600</v>
      </c>
      <c r="F21" s="470">
        <f t="shared" si="3"/>
        <v>1</v>
      </c>
    </row>
    <row r="22" spans="1:6" s="1" customFormat="1" ht="15" customHeight="1" x14ac:dyDescent="0.25">
      <c r="A22" s="36">
        <v>14</v>
      </c>
      <c r="B22" s="356" t="s">
        <v>682</v>
      </c>
      <c r="C22" s="353">
        <f>'5.sz. melléklet'!C56</f>
        <v>132000</v>
      </c>
      <c r="D22" s="353">
        <f>'5.sz. melléklet'!D56</f>
        <v>110046</v>
      </c>
      <c r="E22" s="353">
        <f>'5.sz. melléklet'!E56</f>
        <v>1025208</v>
      </c>
      <c r="F22" s="470">
        <f t="shared" si="3"/>
        <v>9.3161768714901037</v>
      </c>
    </row>
    <row r="23" spans="1:6" s="1" customFormat="1" ht="15" customHeight="1" x14ac:dyDescent="0.25">
      <c r="A23" s="808">
        <v>15</v>
      </c>
      <c r="B23" s="812" t="s">
        <v>100</v>
      </c>
      <c r="C23" s="813">
        <f>C9+C12+C15+C19+C20+C21+C22</f>
        <v>280105756</v>
      </c>
      <c r="D23" s="813">
        <f t="shared" ref="D23:E23" si="4">D9+D12+D15+D19+D20+D21+D22</f>
        <v>295082418</v>
      </c>
      <c r="E23" s="813">
        <f t="shared" si="4"/>
        <v>329009520</v>
      </c>
      <c r="F23" s="811">
        <f t="shared" si="3"/>
        <v>1.1149750033565198</v>
      </c>
    </row>
    <row r="24" spans="1:6" s="1" customFormat="1" ht="15" customHeight="1" x14ac:dyDescent="0.25">
      <c r="A24" s="21">
        <v>16</v>
      </c>
      <c r="B24" s="378" t="s">
        <v>683</v>
      </c>
      <c r="C24" s="359">
        <f>'5.sz. melléklet'!C61</f>
        <v>100000000</v>
      </c>
      <c r="D24" s="359">
        <f>'5.sz. melléklet'!D61</f>
        <v>100000000</v>
      </c>
      <c r="E24" s="359">
        <f>'5.sz. melléklet'!E61</f>
        <v>100000000</v>
      </c>
      <c r="F24" s="471">
        <f t="shared" si="3"/>
        <v>1</v>
      </c>
    </row>
    <row r="25" spans="1:6" s="1" customFormat="1" ht="15" customHeight="1" x14ac:dyDescent="0.25">
      <c r="A25" s="767">
        <v>17</v>
      </c>
      <c r="B25" s="378" t="s">
        <v>401</v>
      </c>
      <c r="C25" s="359">
        <f>'5.sz. melléklet'!C63+'28.sz. melléklet'!C12</f>
        <v>179039244</v>
      </c>
      <c r="D25" s="359">
        <f>'5.sz. melléklet'!D63+'28.sz. melléklet'!D12</f>
        <v>179039245</v>
      </c>
      <c r="E25" s="359">
        <f>'5.sz. melléklet'!E63+'28.sz. melléklet'!E12</f>
        <v>179039245</v>
      </c>
      <c r="F25" s="471">
        <f t="shared" si="3"/>
        <v>1</v>
      </c>
    </row>
    <row r="26" spans="1:6" s="1" customFormat="1" ht="15" customHeight="1" x14ac:dyDescent="0.25">
      <c r="A26" s="21">
        <v>18</v>
      </c>
      <c r="B26" s="378" t="s">
        <v>102</v>
      </c>
      <c r="C26" s="359">
        <f>'5.sz. melléklet'!C64</f>
        <v>0</v>
      </c>
      <c r="D26" s="359">
        <f>'5.sz. melléklet'!D64</f>
        <v>2562337</v>
      </c>
      <c r="E26" s="359">
        <f>'5.sz. melléklet'!E64</f>
        <v>2562337</v>
      </c>
      <c r="F26" s="471">
        <f t="shared" si="3"/>
        <v>1</v>
      </c>
    </row>
    <row r="27" spans="1:6" s="1" customFormat="1" ht="15" customHeight="1" x14ac:dyDescent="0.25">
      <c r="A27" s="808">
        <v>19</v>
      </c>
      <c r="B27" s="809" t="s">
        <v>402</v>
      </c>
      <c r="C27" s="810">
        <f>SUM(C24:C26)</f>
        <v>279039244</v>
      </c>
      <c r="D27" s="810">
        <f t="shared" ref="D27:E27" si="5">SUM(D24:D26)</f>
        <v>281601582</v>
      </c>
      <c r="E27" s="810">
        <f t="shared" si="5"/>
        <v>281601582</v>
      </c>
      <c r="F27" s="811">
        <f t="shared" si="3"/>
        <v>1</v>
      </c>
    </row>
    <row r="28" spans="1:6" s="1" customFormat="1" ht="18" customHeight="1" x14ac:dyDescent="0.25">
      <c r="A28" s="412">
        <v>20</v>
      </c>
      <c r="B28" s="411" t="s">
        <v>144</v>
      </c>
      <c r="C28" s="362">
        <f>C27+C23</f>
        <v>559145000</v>
      </c>
      <c r="D28" s="362">
        <f>D27+D23</f>
        <v>576684000</v>
      </c>
      <c r="E28" s="362">
        <f>E27+E23</f>
        <v>610611102</v>
      </c>
      <c r="F28" s="472">
        <f t="shared" si="3"/>
        <v>1.0588313565141394</v>
      </c>
    </row>
    <row r="29" spans="1:6" s="1" customFormat="1" ht="7.5" customHeight="1" x14ac:dyDescent="0.25">
      <c r="A29" s="407"/>
      <c r="B29" s="363"/>
      <c r="C29" s="364"/>
      <c r="D29" s="364"/>
      <c r="E29" s="364"/>
      <c r="F29" s="408"/>
    </row>
    <row r="30" spans="1:6" s="1" customFormat="1" x14ac:dyDescent="0.25">
      <c r="A30" s="976" t="s">
        <v>103</v>
      </c>
      <c r="B30" s="977"/>
      <c r="C30" s="977"/>
      <c r="D30" s="977"/>
      <c r="E30" s="977"/>
      <c r="F30" s="978"/>
    </row>
    <row r="31" spans="1:6" s="1" customFormat="1" ht="15" customHeight="1" x14ac:dyDescent="0.25">
      <c r="A31" s="409">
        <v>21</v>
      </c>
      <c r="B31" s="352" t="s">
        <v>104</v>
      </c>
      <c r="C31" s="365">
        <f>'1.e. sz. melléklet'!I19-'1.e. sz. melléklet'!I16</f>
        <v>232666265</v>
      </c>
      <c r="D31" s="365">
        <f>'1.e. sz. melléklet'!J19-'1.e. sz. melléklet'!J16</f>
        <v>253377715</v>
      </c>
      <c r="E31" s="365">
        <f>'1.e. sz. melléklet'!K19-'1.e. sz. melléklet'!K16</f>
        <v>215597155</v>
      </c>
      <c r="F31" s="473">
        <f>E31/D31</f>
        <v>0.85089233281624632</v>
      </c>
    </row>
    <row r="32" spans="1:6" s="1" customFormat="1" ht="15" customHeight="1" x14ac:dyDescent="0.25">
      <c r="A32" s="410">
        <v>22</v>
      </c>
      <c r="B32" s="356" t="s">
        <v>145</v>
      </c>
      <c r="C32" s="353">
        <f>'6.sz. melléklet'!C75+'6.sz. melléklet'!C78+'6.sz. melléklet'!C82</f>
        <v>249993529</v>
      </c>
      <c r="D32" s="353">
        <f>'6.sz. melléklet'!D75+'6.sz. melléklet'!D78+'6.sz. melléklet'!D82</f>
        <v>252178832</v>
      </c>
      <c r="E32" s="353">
        <f>'6.sz. melléklet'!E75+'6.sz. melléklet'!E78+'6.sz. melléklet'!E82</f>
        <v>167746770</v>
      </c>
      <c r="F32" s="473">
        <f t="shared" ref="F32:F38" si="6">E32/D32</f>
        <v>0.66518973329212661</v>
      </c>
    </row>
    <row r="33" spans="1:6" s="1" customFormat="1" ht="15" customHeight="1" x14ac:dyDescent="0.25">
      <c r="A33" s="409">
        <v>23</v>
      </c>
      <c r="B33" s="356" t="s">
        <v>105</v>
      </c>
      <c r="C33" s="357">
        <f>SUM(C34:C34)</f>
        <v>74197028</v>
      </c>
      <c r="D33" s="357">
        <f>SUM(D34:D34)</f>
        <v>68580841</v>
      </c>
      <c r="E33" s="357">
        <f>SUM(E34:E34)</f>
        <v>0</v>
      </c>
      <c r="F33" s="473">
        <f t="shared" si="6"/>
        <v>0</v>
      </c>
    </row>
    <row r="34" spans="1:6" s="1" customFormat="1" ht="15" customHeight="1" x14ac:dyDescent="0.25">
      <c r="A34" s="413">
        <v>24</v>
      </c>
      <c r="B34" s="358" t="s">
        <v>106</v>
      </c>
      <c r="C34" s="414">
        <f>'6.sz. melléklet'!C67</f>
        <v>74197028</v>
      </c>
      <c r="D34" s="414">
        <f>'6.sz. melléklet'!D67</f>
        <v>68580841</v>
      </c>
      <c r="E34" s="414">
        <f>'6.sz. melléklet'!E67</f>
        <v>0</v>
      </c>
      <c r="F34" s="474">
        <f t="shared" si="6"/>
        <v>0</v>
      </c>
    </row>
    <row r="35" spans="1:6" s="1" customFormat="1" ht="15" customHeight="1" x14ac:dyDescent="0.25">
      <c r="A35" s="814">
        <v>25</v>
      </c>
      <c r="B35" s="815" t="s">
        <v>107</v>
      </c>
      <c r="C35" s="816">
        <f>C31+C32+C33</f>
        <v>556856822</v>
      </c>
      <c r="D35" s="816">
        <f>D31+D32+D33</f>
        <v>574137388</v>
      </c>
      <c r="E35" s="816">
        <f>E31+E32+E33</f>
        <v>383343925</v>
      </c>
      <c r="F35" s="817">
        <f t="shared" si="6"/>
        <v>0.66768674713098464</v>
      </c>
    </row>
    <row r="36" spans="1:6" s="1" customFormat="1" ht="15" customHeight="1" x14ac:dyDescent="0.25">
      <c r="A36" s="742">
        <v>26</v>
      </c>
      <c r="B36" s="733" t="s">
        <v>642</v>
      </c>
      <c r="C36" s="23">
        <f>'6.sz. melléklet'!C84</f>
        <v>2288178</v>
      </c>
      <c r="D36" s="23">
        <f>'6.sz. melléklet'!D84</f>
        <v>2546612</v>
      </c>
      <c r="E36" s="23">
        <f>'6.sz. melléklet'!E84</f>
        <v>2546612</v>
      </c>
      <c r="F36" s="741">
        <f t="shared" si="6"/>
        <v>1</v>
      </c>
    </row>
    <row r="37" spans="1:6" s="1" customFormat="1" ht="15" customHeight="1" x14ac:dyDescent="0.25">
      <c r="A37" s="818">
        <v>27</v>
      </c>
      <c r="B37" s="819" t="s">
        <v>108</v>
      </c>
      <c r="C37" s="820">
        <f>SUM(C36:C36)</f>
        <v>2288178</v>
      </c>
      <c r="D37" s="820">
        <f>SUM(D36:D36)</f>
        <v>2546612</v>
      </c>
      <c r="E37" s="820">
        <f>SUM(E36:E36)</f>
        <v>2546612</v>
      </c>
      <c r="F37" s="817">
        <f>E37/D37</f>
        <v>1</v>
      </c>
    </row>
    <row r="38" spans="1:6" s="1" customFormat="1" ht="18" customHeight="1" thickBot="1" x14ac:dyDescent="0.3">
      <c r="A38" s="458">
        <v>28</v>
      </c>
      <c r="B38" s="415" t="s">
        <v>403</v>
      </c>
      <c r="C38" s="366">
        <f>C35+C37</f>
        <v>559145000</v>
      </c>
      <c r="D38" s="366">
        <f>D35+D37</f>
        <v>576684000</v>
      </c>
      <c r="E38" s="366">
        <f>E35+E37</f>
        <v>385890537</v>
      </c>
      <c r="F38" s="475">
        <f t="shared" si="6"/>
        <v>0.66915422831221261</v>
      </c>
    </row>
    <row r="39" spans="1:6" s="1" customFormat="1" ht="13.2" thickTop="1" x14ac:dyDescent="0.25">
      <c r="A39" s="304"/>
      <c r="B39" s="304"/>
      <c r="C39" s="304"/>
      <c r="D39" s="304"/>
      <c r="E39" s="304"/>
      <c r="F39" s="304"/>
    </row>
    <row r="40" spans="1:6" s="1" customFormat="1" ht="15" customHeight="1" x14ac:dyDescent="0.25">
      <c r="A40" s="304"/>
      <c r="B40" s="304"/>
      <c r="C40" s="304"/>
      <c r="D40" s="304"/>
      <c r="E40" s="304"/>
      <c r="F40" s="304"/>
    </row>
  </sheetData>
  <mergeCells count="3">
    <mergeCell ref="A4:F4"/>
    <mergeCell ref="A8:F8"/>
    <mergeCell ref="A30:F30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0"/>
  <sheetViews>
    <sheetView zoomScaleNormal="100" workbookViewId="0"/>
  </sheetViews>
  <sheetFormatPr defaultColWidth="11.5546875" defaultRowHeight="13.2" x14ac:dyDescent="0.25"/>
  <cols>
    <col min="1" max="1" width="4.6640625" style="304" customWidth="1"/>
    <col min="2" max="2" width="30.6640625" style="304" customWidth="1"/>
    <col min="3" max="6" width="9.6640625" style="304" customWidth="1"/>
    <col min="7" max="7" width="4.6640625" style="304" customWidth="1"/>
    <col min="8" max="8" width="30.6640625" style="304" customWidth="1"/>
    <col min="9" max="9" width="9.6640625" style="304" customWidth="1"/>
    <col min="10" max="12" width="9.6640625" style="305" customWidth="1"/>
    <col min="13" max="250" width="9.109375" style="305" customWidth="1"/>
    <col min="251" max="16384" width="11.5546875" style="305"/>
  </cols>
  <sheetData>
    <row r="1" spans="1:13" s="301" customFormat="1" ht="15" customHeight="1" x14ac:dyDescent="0.25">
      <c r="B1" s="325"/>
      <c r="C1" s="325"/>
      <c r="D1" s="325"/>
      <c r="E1" s="325"/>
      <c r="F1" s="325"/>
      <c r="G1" s="325"/>
      <c r="H1" s="325"/>
      <c r="L1" s="445" t="s">
        <v>409</v>
      </c>
    </row>
    <row r="2" spans="1:13" s="301" customFormat="1" ht="15" customHeight="1" x14ac:dyDescent="0.25">
      <c r="A2" s="325"/>
      <c r="B2" s="325"/>
      <c r="C2" s="325"/>
      <c r="D2" s="325"/>
      <c r="E2" s="325"/>
      <c r="F2" s="325"/>
      <c r="G2" s="325"/>
      <c r="H2" s="325"/>
      <c r="L2" s="445" t="str">
        <f>'1.d sz. melléklet'!F2</f>
        <v>a  .../2019. (V....) önkormányzati rendelethez</v>
      </c>
    </row>
    <row r="3" spans="1:13" s="301" customFormat="1" ht="15" customHeight="1" x14ac:dyDescent="0.25">
      <c r="A3" s="367"/>
      <c r="B3" s="300"/>
      <c r="C3" s="300"/>
      <c r="D3" s="300"/>
      <c r="E3" s="300"/>
      <c r="F3" s="300"/>
      <c r="G3" s="300"/>
      <c r="H3" s="300"/>
      <c r="I3" s="300"/>
    </row>
    <row r="4" spans="1:13" s="301" customFormat="1" ht="15" customHeight="1" x14ac:dyDescent="0.25">
      <c r="A4" s="972" t="s">
        <v>759</v>
      </c>
      <c r="B4" s="972"/>
      <c r="C4" s="972"/>
      <c r="D4" s="972"/>
      <c r="E4" s="972"/>
      <c r="F4" s="972"/>
      <c r="G4" s="972"/>
      <c r="H4" s="972"/>
      <c r="I4" s="972"/>
      <c r="J4" s="972"/>
      <c r="K4" s="972"/>
      <c r="L4" s="972"/>
    </row>
    <row r="5" spans="1:13" s="301" customFormat="1" ht="15" customHeight="1" x14ac:dyDescent="0.25">
      <c r="A5" s="367"/>
      <c r="B5" s="300"/>
      <c r="C5" s="300"/>
      <c r="D5" s="300"/>
      <c r="E5" s="300"/>
      <c r="F5" s="300"/>
      <c r="G5" s="367"/>
      <c r="H5" s="367"/>
      <c r="I5" s="300"/>
    </row>
    <row r="6" spans="1:13" s="301" customFormat="1" ht="15" customHeight="1" thickBot="1" x14ac:dyDescent="0.3">
      <c r="A6" s="367"/>
      <c r="B6" s="300"/>
      <c r="C6" s="300"/>
      <c r="D6" s="300"/>
      <c r="E6" s="300"/>
      <c r="F6" s="300"/>
      <c r="G6" s="367"/>
      <c r="H6" s="368"/>
      <c r="L6" s="5" t="s">
        <v>559</v>
      </c>
    </row>
    <row r="7" spans="1:13" s="301" customFormat="1" ht="37.5" customHeight="1" thickTop="1" x14ac:dyDescent="0.25">
      <c r="A7" s="348" t="s">
        <v>404</v>
      </c>
      <c r="B7" s="369" t="s">
        <v>125</v>
      </c>
      <c r="C7" s="307" t="s">
        <v>760</v>
      </c>
      <c r="D7" s="309" t="s">
        <v>761</v>
      </c>
      <c r="E7" s="395" t="s">
        <v>140</v>
      </c>
      <c r="F7" s="396" t="s">
        <v>142</v>
      </c>
      <c r="G7" s="348" t="s">
        <v>93</v>
      </c>
      <c r="H7" s="369" t="s">
        <v>125</v>
      </c>
      <c r="I7" s="307" t="s">
        <v>760</v>
      </c>
      <c r="J7" s="309" t="s">
        <v>761</v>
      </c>
      <c r="K7" s="395" t="s">
        <v>140</v>
      </c>
      <c r="L7" s="397" t="s">
        <v>142</v>
      </c>
    </row>
    <row r="8" spans="1:13" s="301" customFormat="1" ht="16.5" customHeight="1" thickBot="1" x14ac:dyDescent="0.3">
      <c r="A8" s="349" t="s">
        <v>466</v>
      </c>
      <c r="B8" s="370" t="s">
        <v>467</v>
      </c>
      <c r="C8" s="321" t="s">
        <v>468</v>
      </c>
      <c r="D8" s="314" t="s">
        <v>469</v>
      </c>
      <c r="E8" s="315" t="s">
        <v>470</v>
      </c>
      <c r="F8" s="340" t="s">
        <v>471</v>
      </c>
      <c r="G8" s="349" t="s">
        <v>472</v>
      </c>
      <c r="H8" s="370" t="s">
        <v>473</v>
      </c>
      <c r="I8" s="321" t="s">
        <v>474</v>
      </c>
      <c r="J8" s="314" t="s">
        <v>475</v>
      </c>
      <c r="K8" s="315" t="s">
        <v>476</v>
      </c>
      <c r="L8" s="316" t="s">
        <v>477</v>
      </c>
    </row>
    <row r="9" spans="1:13" s="301" customFormat="1" ht="15" customHeight="1" thickTop="1" x14ac:dyDescent="0.25">
      <c r="A9" s="398" t="s">
        <v>62</v>
      </c>
      <c r="B9" s="371" t="s">
        <v>27</v>
      </c>
      <c r="C9" s="372">
        <f>'5.sz. melléklet'!C51+'28.sz. melléklet'!C10</f>
        <v>70729687</v>
      </c>
      <c r="D9" s="372">
        <f>'5.sz. melléklet'!D51+'28.sz. melléklet'!D10</f>
        <v>75228595</v>
      </c>
      <c r="E9" s="372">
        <f>'5.sz. melléklet'!E51+'28.sz. melléklet'!E10</f>
        <v>89961418</v>
      </c>
      <c r="F9" s="481">
        <f>E9/D9</f>
        <v>1.1958407305094558</v>
      </c>
      <c r="G9" s="43" t="s">
        <v>62</v>
      </c>
      <c r="H9" s="371" t="s">
        <v>109</v>
      </c>
      <c r="I9" s="372">
        <f>'6.sz. melléklet'!C20+'29.sz. melléklet'!C16</f>
        <v>60542285</v>
      </c>
      <c r="J9" s="372">
        <f>'6.sz. melléklet'!D20+'29.sz. melléklet'!D16</f>
        <v>64396752</v>
      </c>
      <c r="K9" s="372">
        <f>'6.sz. melléklet'!E20+'29.sz. melléklet'!E16</f>
        <v>64396752</v>
      </c>
      <c r="L9" s="476">
        <f>K9/J9</f>
        <v>1</v>
      </c>
      <c r="M9" s="373"/>
    </row>
    <row r="10" spans="1:13" s="301" customFormat="1" ht="15" customHeight="1" x14ac:dyDescent="0.25">
      <c r="A10" s="399" t="s">
        <v>63</v>
      </c>
      <c r="B10" s="374" t="s">
        <v>96</v>
      </c>
      <c r="C10" s="375">
        <f>'5.sz. melléklet'!C24</f>
        <v>51000000</v>
      </c>
      <c r="D10" s="375">
        <f>'5.sz. melléklet'!D24</f>
        <v>51000000</v>
      </c>
      <c r="E10" s="375">
        <f>'5.sz. melléklet'!E24</f>
        <v>56827538</v>
      </c>
      <c r="F10" s="481">
        <f t="shared" ref="F10:F17" si="0">E10/D10</f>
        <v>1.1142654509803922</v>
      </c>
      <c r="G10" s="21" t="s">
        <v>63</v>
      </c>
      <c r="H10" s="358" t="s">
        <v>110</v>
      </c>
      <c r="I10" s="372">
        <f>'6.sz. melléklet'!C21+'29.sz. melléklet'!C17</f>
        <v>12797496</v>
      </c>
      <c r="J10" s="372">
        <f>'6.sz. melléklet'!D21+'29.sz. melléklet'!D17</f>
        <v>13302999</v>
      </c>
      <c r="K10" s="372">
        <f>'6.sz. melléklet'!E21+'29.sz. melléklet'!E17</f>
        <v>13302999</v>
      </c>
      <c r="L10" s="477">
        <f t="shared" ref="L10:L15" si="1">K10/J10</f>
        <v>1</v>
      </c>
      <c r="M10" s="373"/>
    </row>
    <row r="11" spans="1:13" s="301" customFormat="1" ht="15" customHeight="1" x14ac:dyDescent="0.25">
      <c r="A11" s="399" t="s">
        <v>64</v>
      </c>
      <c r="B11" s="374" t="s">
        <v>97</v>
      </c>
      <c r="C11" s="375">
        <f>'5.sz. melléklet'!C33</f>
        <v>32600000</v>
      </c>
      <c r="D11" s="375">
        <f>'5.sz. melléklet'!D33</f>
        <v>32600000</v>
      </c>
      <c r="E11" s="375">
        <f>'5.sz. melléklet'!E33</f>
        <v>44571908</v>
      </c>
      <c r="F11" s="481">
        <f t="shared" si="0"/>
        <v>1.3672364417177914</v>
      </c>
      <c r="G11" s="21" t="s">
        <v>64</v>
      </c>
      <c r="H11" s="358" t="s">
        <v>41</v>
      </c>
      <c r="I11" s="375">
        <f>'6.sz. melléklet'!C47+'29.sz. melléklet'!C38</f>
        <v>128026584</v>
      </c>
      <c r="J11" s="375">
        <f>'6.sz. melléklet'!D47+'29.sz. melléklet'!D38</f>
        <v>132053084</v>
      </c>
      <c r="K11" s="375">
        <f>'6.sz. melléklet'!E47+'29.sz. melléklet'!E38</f>
        <v>97622301</v>
      </c>
      <c r="L11" s="477">
        <f t="shared" si="1"/>
        <v>0.73926558958668465</v>
      </c>
      <c r="M11" s="373"/>
    </row>
    <row r="12" spans="1:13" s="301" customFormat="1" ht="15" customHeight="1" x14ac:dyDescent="0.25">
      <c r="A12" s="399" t="s">
        <v>65</v>
      </c>
      <c r="B12" s="374" t="s">
        <v>98</v>
      </c>
      <c r="C12" s="375">
        <f>'5.sz. melléklet'!C34</f>
        <v>400000</v>
      </c>
      <c r="D12" s="375">
        <f>'5.sz. melléklet'!D34</f>
        <v>400000</v>
      </c>
      <c r="E12" s="375">
        <f>'5.sz. melléklet'!E34</f>
        <v>768575</v>
      </c>
      <c r="F12" s="481">
        <f t="shared" si="0"/>
        <v>1.9214374999999999</v>
      </c>
      <c r="G12" s="21" t="s">
        <v>65</v>
      </c>
      <c r="H12" s="358" t="s">
        <v>111</v>
      </c>
      <c r="I12" s="375">
        <f>'6.sz. melléklet'!C58</f>
        <v>4990000</v>
      </c>
      <c r="J12" s="375">
        <f>'6.sz. melléklet'!D58</f>
        <v>4990000</v>
      </c>
      <c r="K12" s="375">
        <f>'6.sz. melléklet'!E58</f>
        <v>3643733</v>
      </c>
      <c r="L12" s="477">
        <f t="shared" si="1"/>
        <v>0.7302070140280561</v>
      </c>
      <c r="M12" s="373"/>
    </row>
    <row r="13" spans="1:13" s="301" customFormat="1" ht="15" customHeight="1" x14ac:dyDescent="0.25">
      <c r="A13" s="399" t="s">
        <v>66</v>
      </c>
      <c r="B13" s="360" t="s">
        <v>112</v>
      </c>
      <c r="C13" s="375">
        <f>'5.sz. melléklet'!C14</f>
        <v>62098492</v>
      </c>
      <c r="D13" s="375">
        <f>'5.sz. melléklet'!D14</f>
        <v>72374921</v>
      </c>
      <c r="E13" s="375">
        <f>'5.sz. melléklet'!E14</f>
        <v>72374921</v>
      </c>
      <c r="F13" s="481">
        <f t="shared" si="0"/>
        <v>1</v>
      </c>
      <c r="G13" s="21" t="s">
        <v>66</v>
      </c>
      <c r="H13" s="358" t="s">
        <v>113</v>
      </c>
      <c r="I13" s="375">
        <f>'6.sz. melléklet'!C60</f>
        <v>800000</v>
      </c>
      <c r="J13" s="375">
        <f>'6.sz. melléklet'!D60</f>
        <v>1035980</v>
      </c>
      <c r="K13" s="375">
        <f>'6.sz. melléklet'!E60</f>
        <v>1035980</v>
      </c>
      <c r="L13" s="477">
        <f t="shared" si="1"/>
        <v>1</v>
      </c>
      <c r="M13" s="373"/>
    </row>
    <row r="14" spans="1:13" s="301" customFormat="1" ht="24" x14ac:dyDescent="0.25">
      <c r="A14" s="399" t="s">
        <v>67</v>
      </c>
      <c r="B14" s="360" t="str">
        <f>'1.d sz. melléklet'!B11</f>
        <v>Egyéb működési célú támogatások bevételei államháztartáson belülről</v>
      </c>
      <c r="C14" s="377">
        <f>'5.sz. melléklet'!C15</f>
        <v>15838086</v>
      </c>
      <c r="D14" s="377">
        <f>'5.sz. melléklet'!D15</f>
        <v>30033810</v>
      </c>
      <c r="E14" s="377">
        <f>'5.sz. melléklet'!E15</f>
        <v>30144906</v>
      </c>
      <c r="F14" s="481">
        <f t="shared" si="0"/>
        <v>1.0036990311918468</v>
      </c>
      <c r="G14" s="43" t="s">
        <v>67</v>
      </c>
      <c r="H14" s="360" t="s">
        <v>553</v>
      </c>
      <c r="I14" s="375">
        <f>'6.sz. melléklet'!C61</f>
        <v>17905900</v>
      </c>
      <c r="J14" s="375">
        <f>'6.sz. melléklet'!D61</f>
        <v>21237900</v>
      </c>
      <c r="K14" s="375">
        <f>'6.sz. melléklet'!E61</f>
        <v>19313250</v>
      </c>
      <c r="L14" s="477">
        <f t="shared" si="1"/>
        <v>0.90937663328295171</v>
      </c>
      <c r="M14" s="373"/>
    </row>
    <row r="15" spans="1:13" s="301" customFormat="1" ht="24" x14ac:dyDescent="0.25">
      <c r="A15" s="399" t="s">
        <v>68</v>
      </c>
      <c r="B15" s="358" t="str">
        <f>'1.d sz. melléklet'!B21</f>
        <v>Működési célú átvett pénzeszközök</v>
      </c>
      <c r="C15" s="377">
        <f>'5.sz. melléklet'!C55</f>
        <v>0</v>
      </c>
      <c r="D15" s="377">
        <f>'5.sz. melléklet'!D55</f>
        <v>154600</v>
      </c>
      <c r="E15" s="377">
        <f>'5.sz. melléklet'!E55</f>
        <v>154600</v>
      </c>
      <c r="F15" s="481">
        <f t="shared" si="0"/>
        <v>1</v>
      </c>
      <c r="G15" s="555" t="s">
        <v>68</v>
      </c>
      <c r="H15" s="360" t="s">
        <v>554</v>
      </c>
      <c r="I15" s="375">
        <f>'6.sz. melléklet'!C64</f>
        <v>7604000</v>
      </c>
      <c r="J15" s="375">
        <f>'6.sz. melléklet'!D64</f>
        <v>16361000</v>
      </c>
      <c r="K15" s="375">
        <f>'6.sz. melléklet'!E64</f>
        <v>16282140</v>
      </c>
      <c r="L15" s="477">
        <f t="shared" si="1"/>
        <v>0.99518000122241912</v>
      </c>
      <c r="M15" s="373"/>
    </row>
    <row r="16" spans="1:13" s="301" customFormat="1" ht="15" customHeight="1" x14ac:dyDescent="0.25">
      <c r="A16" s="400"/>
      <c r="B16" s="325"/>
      <c r="C16" s="392"/>
      <c r="D16" s="392"/>
      <c r="E16" s="379"/>
      <c r="F16" s="946"/>
      <c r="G16" s="43" t="s">
        <v>69</v>
      </c>
      <c r="H16" s="358" t="s">
        <v>105</v>
      </c>
      <c r="I16" s="375">
        <f>'6.sz. melléklet'!C67</f>
        <v>74197028</v>
      </c>
      <c r="J16" s="375">
        <f>'6.sz. melléklet'!D67</f>
        <v>68580841</v>
      </c>
      <c r="K16" s="376"/>
      <c r="L16" s="477"/>
      <c r="M16" s="373"/>
    </row>
    <row r="17" spans="1:13" s="301" customFormat="1" ht="15" customHeight="1" x14ac:dyDescent="0.25">
      <c r="A17" s="985" t="s">
        <v>114</v>
      </c>
      <c r="B17" s="985"/>
      <c r="C17" s="375">
        <f>SUM(C9:C15)</f>
        <v>232666265</v>
      </c>
      <c r="D17" s="376">
        <f>SUM(D9:D15)</f>
        <v>261791926</v>
      </c>
      <c r="E17" s="376">
        <f>SUM(E9:E15)</f>
        <v>294803866</v>
      </c>
      <c r="F17" s="481">
        <f t="shared" si="0"/>
        <v>1.1260999164657202</v>
      </c>
      <c r="G17" s="986"/>
      <c r="H17" s="987"/>
      <c r="I17" s="392"/>
      <c r="J17" s="392"/>
      <c r="K17" s="392"/>
      <c r="L17" s="480"/>
    </row>
    <row r="18" spans="1:13" s="301" customFormat="1" ht="15" customHeight="1" thickBot="1" x14ac:dyDescent="0.3">
      <c r="A18" s="988" t="s">
        <v>101</v>
      </c>
      <c r="B18" s="988"/>
      <c r="C18" s="380">
        <f>I19-C17</f>
        <v>74197028</v>
      </c>
      <c r="D18" s="381">
        <v>74197028</v>
      </c>
      <c r="E18" s="381">
        <v>74197028</v>
      </c>
      <c r="F18" s="482"/>
      <c r="G18" s="382"/>
      <c r="H18" s="383"/>
      <c r="I18" s="383"/>
      <c r="J18" s="383"/>
      <c r="K18" s="383"/>
      <c r="L18" s="478"/>
    </row>
    <row r="19" spans="1:13" s="301" customFormat="1" ht="18" customHeight="1" thickTop="1" thickBot="1" x14ac:dyDescent="0.3">
      <c r="A19" s="989" t="s">
        <v>115</v>
      </c>
      <c r="B19" s="989"/>
      <c r="C19" s="384">
        <f>SUM(C17:C18)</f>
        <v>306863293</v>
      </c>
      <c r="D19" s="385">
        <f>SUM(D17:D18)</f>
        <v>335988954</v>
      </c>
      <c r="E19" s="385">
        <f>SUM(E17:E18)</f>
        <v>369000894</v>
      </c>
      <c r="F19" s="483">
        <f>E19/D19</f>
        <v>1.0982530514976394</v>
      </c>
      <c r="G19" s="983" t="s">
        <v>116</v>
      </c>
      <c r="H19" s="984"/>
      <c r="I19" s="384">
        <f>SUM(I9:I16)</f>
        <v>306863293</v>
      </c>
      <c r="J19" s="385">
        <f>SUM(J9:J16)</f>
        <v>321958556</v>
      </c>
      <c r="K19" s="386">
        <f>SUM(K9:K16)</f>
        <v>215597155</v>
      </c>
      <c r="L19" s="479">
        <f>K19/J19</f>
        <v>0.66964257039343911</v>
      </c>
    </row>
    <row r="20" spans="1:13" s="301" customFormat="1" ht="24.6" thickTop="1" x14ac:dyDescent="0.25">
      <c r="A20" s="938" t="s">
        <v>69</v>
      </c>
      <c r="B20" s="940" t="s">
        <v>212</v>
      </c>
      <c r="C20" s="391">
        <f>'5.sz. melléklet'!C20</f>
        <v>14476490</v>
      </c>
      <c r="D20" s="391">
        <f>'5.sz. melléklet'!D20</f>
        <v>14476490</v>
      </c>
      <c r="E20" s="391">
        <f>'5.sz. melléklet'!E20</f>
        <v>14476490</v>
      </c>
      <c r="F20" s="481">
        <f>E20/D20</f>
        <v>1</v>
      </c>
      <c r="G20" s="557" t="s">
        <v>70</v>
      </c>
      <c r="H20" s="387" t="s">
        <v>200</v>
      </c>
      <c r="I20" s="388">
        <f>'6.sz. melléklet'!C75</f>
        <v>220629529</v>
      </c>
      <c r="J20" s="388">
        <f>'6.sz. melléklet'!D75</f>
        <v>204242332</v>
      </c>
      <c r="K20" s="388">
        <f>'6.sz. melléklet'!E75</f>
        <v>119981554</v>
      </c>
      <c r="L20" s="476">
        <f>K20/J20</f>
        <v>0.58744704305471795</v>
      </c>
    </row>
    <row r="21" spans="1:13" s="301" customFormat="1" ht="24" x14ac:dyDescent="0.25">
      <c r="A21" s="937" t="s">
        <v>70</v>
      </c>
      <c r="B21" s="360" t="str">
        <f>'1.d sz. melléklet'!B14</f>
        <v>Egyéb felhalmozási célú támogatások bevételei államháztartáson belülről</v>
      </c>
      <c r="C21" s="375">
        <f>'5.sz. melléklet'!C21</f>
        <v>32831001</v>
      </c>
      <c r="D21" s="375">
        <f>'5.sz. melléklet'!D21</f>
        <v>18703956</v>
      </c>
      <c r="E21" s="375">
        <f>'5.sz. melléklet'!E21</f>
        <v>18703956</v>
      </c>
      <c r="F21" s="481">
        <f>E21/D21</f>
        <v>1</v>
      </c>
      <c r="G21" s="21">
        <v>10</v>
      </c>
      <c r="H21" s="389" t="s">
        <v>201</v>
      </c>
      <c r="I21" s="390">
        <f>'6.sz. melléklet'!C78</f>
        <v>27864000</v>
      </c>
      <c r="J21" s="390">
        <f>'6.sz. melléklet'!D78</f>
        <v>45454500</v>
      </c>
      <c r="K21" s="390">
        <f>'6.sz. melléklet'!E78</f>
        <v>45433216</v>
      </c>
      <c r="L21" s="477">
        <f>K21/J21</f>
        <v>0.99953175153175156</v>
      </c>
      <c r="M21" s="373"/>
    </row>
    <row r="22" spans="1:13" s="301" customFormat="1" ht="15" customHeight="1" x14ac:dyDescent="0.25">
      <c r="A22" s="937" t="s">
        <v>71</v>
      </c>
      <c r="B22" s="358" t="s">
        <v>916</v>
      </c>
      <c r="C22" s="375">
        <f>'5.sz. melléklet'!C52</f>
        <v>0</v>
      </c>
      <c r="D22" s="375">
        <f>'5.sz. melléklet'!D52</f>
        <v>0</v>
      </c>
      <c r="E22" s="375">
        <f>'5.sz. melléklet'!E52</f>
        <v>0</v>
      </c>
      <c r="F22" s="481"/>
      <c r="G22" s="941">
        <v>11</v>
      </c>
      <c r="H22" s="942" t="s">
        <v>118</v>
      </c>
      <c r="I22" s="939">
        <f>'6.sz. melléklet'!C82</f>
        <v>1500000</v>
      </c>
      <c r="J22" s="939">
        <f>'6.sz. melléklet'!D82</f>
        <v>2482000</v>
      </c>
      <c r="K22" s="939">
        <f>'6.sz. melléklet'!E82</f>
        <v>2332000</v>
      </c>
      <c r="L22" s="480">
        <f>K22/J22</f>
        <v>0.93956486704270747</v>
      </c>
      <c r="M22" s="373"/>
    </row>
    <row r="23" spans="1:13" s="301" customFormat="1" ht="15" customHeight="1" x14ac:dyDescent="0.25">
      <c r="A23" s="937" t="s">
        <v>127</v>
      </c>
      <c r="B23" s="358" t="s">
        <v>117</v>
      </c>
      <c r="C23" s="375">
        <f>'5.sz. melléklet'!C59</f>
        <v>132000</v>
      </c>
      <c r="D23" s="375">
        <f>'5.sz. melléklet'!D59</f>
        <v>110046</v>
      </c>
      <c r="E23" s="375">
        <f>'5.sz. melléklet'!E59</f>
        <v>1025208</v>
      </c>
      <c r="F23" s="481">
        <f>E23/D23</f>
        <v>9.3161768714901037</v>
      </c>
      <c r="G23" s="569"/>
      <c r="H23" s="943"/>
      <c r="I23" s="944"/>
      <c r="J23" s="944"/>
      <c r="K23" s="944"/>
      <c r="L23" s="945"/>
      <c r="M23" s="373"/>
    </row>
    <row r="24" spans="1:13" s="301" customFormat="1" ht="15" customHeight="1" x14ac:dyDescent="0.25">
      <c r="A24" s="990" t="s">
        <v>119</v>
      </c>
      <c r="B24" s="991"/>
      <c r="C24" s="375">
        <f>SUM(C20:C23)</f>
        <v>47439491</v>
      </c>
      <c r="D24" s="375">
        <f t="shared" ref="D24:E24" si="2">SUM(D20:D23)</f>
        <v>33290492</v>
      </c>
      <c r="E24" s="375">
        <f t="shared" si="2"/>
        <v>34205654</v>
      </c>
      <c r="F24" s="481">
        <f t="shared" ref="F24" si="3">E24/D24</f>
        <v>1.0274901914937153</v>
      </c>
      <c r="G24" s="394"/>
      <c r="H24" s="325"/>
      <c r="I24" s="392"/>
      <c r="J24" s="392"/>
      <c r="K24" s="392"/>
      <c r="L24" s="480"/>
    </row>
    <row r="25" spans="1:13" s="301" customFormat="1" ht="15" customHeight="1" thickBot="1" x14ac:dyDescent="0.3">
      <c r="A25" s="992" t="s">
        <v>101</v>
      </c>
      <c r="B25" s="993"/>
      <c r="C25" s="380">
        <v>104842216</v>
      </c>
      <c r="D25" s="380">
        <v>104842217</v>
      </c>
      <c r="E25" s="380">
        <v>104842217</v>
      </c>
      <c r="F25" s="481"/>
      <c r="G25" s="382"/>
      <c r="H25" s="383"/>
      <c r="I25" s="383"/>
      <c r="J25" s="383"/>
      <c r="K25" s="383"/>
      <c r="L25" s="478"/>
    </row>
    <row r="26" spans="1:13" s="301" customFormat="1" ht="15" customHeight="1" thickTop="1" thickBot="1" x14ac:dyDescent="0.3">
      <c r="A26" s="989" t="s">
        <v>120</v>
      </c>
      <c r="B26" s="989"/>
      <c r="C26" s="384">
        <f>SUM(C24:C25)</f>
        <v>152281707</v>
      </c>
      <c r="D26" s="385">
        <f>SUM(D24:D25)</f>
        <v>138132709</v>
      </c>
      <c r="E26" s="385">
        <f>SUM(E24:E25)</f>
        <v>139047871</v>
      </c>
      <c r="F26" s="483">
        <f>E26/D26</f>
        <v>1.006625237473624</v>
      </c>
      <c r="G26" s="983" t="s">
        <v>121</v>
      </c>
      <c r="H26" s="984"/>
      <c r="I26" s="384">
        <f>SUM(I20:I24)</f>
        <v>249993529</v>
      </c>
      <c r="J26" s="385">
        <f>SUM(J20:J24)</f>
        <v>252178832</v>
      </c>
      <c r="K26" s="385">
        <f>SUM(K20:K24)</f>
        <v>167746770</v>
      </c>
      <c r="L26" s="479">
        <f>K26/J26</f>
        <v>0.66518973329212661</v>
      </c>
    </row>
    <row r="27" spans="1:13" s="301" customFormat="1" ht="15" customHeight="1" thickTop="1" thickBot="1" x14ac:dyDescent="0.3">
      <c r="A27" s="747">
        <v>12</v>
      </c>
      <c r="B27" s="743" t="s">
        <v>643</v>
      </c>
      <c r="C27" s="744">
        <f>'1.d sz. melléklet'!C24+'1.d sz. melléklet'!C26</f>
        <v>100000000</v>
      </c>
      <c r="D27" s="744">
        <f>'1.d sz. melléklet'!D24+'1.d sz. melléklet'!D26</f>
        <v>102562337</v>
      </c>
      <c r="E27" s="744">
        <f>'1.d sz. melléklet'!E24+'1.d sz. melléklet'!E26</f>
        <v>102562337</v>
      </c>
      <c r="F27" s="752">
        <f t="shared" ref="F27:F28" si="4">E27/D27</f>
        <v>1</v>
      </c>
      <c r="G27" s="745">
        <v>12</v>
      </c>
      <c r="H27" s="743" t="s">
        <v>108</v>
      </c>
      <c r="I27" s="746">
        <f>'1.d sz. melléklet'!C37</f>
        <v>2288178</v>
      </c>
      <c r="J27" s="746">
        <f>'1.d sz. melléklet'!D37</f>
        <v>2546612</v>
      </c>
      <c r="K27" s="746">
        <f>'1.d sz. melléklet'!E37</f>
        <v>2546612</v>
      </c>
      <c r="L27" s="755">
        <f t="shared" ref="L27" si="5">K27/J27</f>
        <v>1</v>
      </c>
    </row>
    <row r="28" spans="1:13" customFormat="1" ht="18" customHeight="1" thickTop="1" thickBot="1" x14ac:dyDescent="0.3">
      <c r="A28" s="979" t="s">
        <v>644</v>
      </c>
      <c r="B28" s="979"/>
      <c r="C28" s="748">
        <f>SUM(C27:C27)</f>
        <v>100000000</v>
      </c>
      <c r="D28" s="748">
        <f>SUM(D27:D27)</f>
        <v>102562337</v>
      </c>
      <c r="E28" s="748">
        <f>SUM(E27:E27)</f>
        <v>102562337</v>
      </c>
      <c r="F28" s="753">
        <f t="shared" si="4"/>
        <v>1</v>
      </c>
      <c r="G28" s="981" t="s">
        <v>645</v>
      </c>
      <c r="H28" s="982"/>
      <c r="I28" s="748">
        <f>SUM(I27:I27)</f>
        <v>2288178</v>
      </c>
      <c r="J28" s="748">
        <f>SUM(J27:J27)</f>
        <v>2546612</v>
      </c>
      <c r="K28" s="748">
        <f>SUM(K27:K27)</f>
        <v>2546612</v>
      </c>
      <c r="L28" s="756">
        <f t="shared" ref="L28:L29" si="6">K28/J28</f>
        <v>1</v>
      </c>
    </row>
    <row r="29" spans="1:13" customFormat="1" ht="18" customHeight="1" thickTop="1" thickBot="1" x14ac:dyDescent="0.3">
      <c r="A29" s="980" t="s">
        <v>283</v>
      </c>
      <c r="B29" s="980"/>
      <c r="C29" s="749">
        <f>C19+C26+C28</f>
        <v>559145000</v>
      </c>
      <c r="D29" s="749">
        <f>D19+D28+D26</f>
        <v>576684000</v>
      </c>
      <c r="E29" s="749">
        <f>E19+E28+E26</f>
        <v>610611102</v>
      </c>
      <c r="F29" s="754">
        <f t="shared" ref="F29" si="7">E29/D29</f>
        <v>1.0588313565141394</v>
      </c>
      <c r="G29" s="750" t="s">
        <v>283</v>
      </c>
      <c r="H29" s="751"/>
      <c r="I29" s="749">
        <f>I19+I26+I28</f>
        <v>559145000</v>
      </c>
      <c r="J29" s="749">
        <f>J19+J26+J28</f>
        <v>576684000</v>
      </c>
      <c r="K29" s="749">
        <f>K19+K26+K28</f>
        <v>385890537</v>
      </c>
      <c r="L29" s="757">
        <f t="shared" si="6"/>
        <v>0.66915422831221261</v>
      </c>
    </row>
    <row r="30" spans="1:13" ht="13.8" thickTop="1" x14ac:dyDescent="0.25"/>
  </sheetData>
  <sheetProtection selectLockedCells="1" selectUnlockedCells="1"/>
  <mergeCells count="13">
    <mergeCell ref="A28:B28"/>
    <mergeCell ref="A29:B29"/>
    <mergeCell ref="G28:H28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O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49" s="2" customFormat="1" ht="15" customHeight="1" x14ac:dyDescent="0.25">
      <c r="A1" s="4"/>
      <c r="B1" s="4"/>
      <c r="D1" s="6"/>
      <c r="E1" s="5" t="s">
        <v>410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5">
      <c r="A2" s="4"/>
      <c r="B2" s="4"/>
      <c r="D2" s="6"/>
      <c r="E2" s="5" t="str">
        <f>'1.d sz. melléklet'!F2</f>
        <v>a  .../2019. (V....)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5">
      <c r="A4" s="994" t="s">
        <v>762</v>
      </c>
      <c r="B4" s="994"/>
      <c r="C4" s="994"/>
      <c r="D4" s="994"/>
      <c r="E4" s="99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3">
      <c r="A5" s="10"/>
      <c r="B5" s="10"/>
      <c r="D5" s="6"/>
      <c r="E5" s="5" t="s">
        <v>559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6" thickTop="1" x14ac:dyDescent="0.25">
      <c r="A6" s="416" t="s">
        <v>143</v>
      </c>
      <c r="B6" s="420" t="s">
        <v>126</v>
      </c>
      <c r="C6" s="209" t="s">
        <v>141</v>
      </c>
      <c r="D6" s="201" t="s">
        <v>20</v>
      </c>
      <c r="E6" s="202" t="s">
        <v>483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3">
      <c r="A7" s="417" t="s">
        <v>466</v>
      </c>
      <c r="B7" s="421" t="s">
        <v>481</v>
      </c>
      <c r="C7" s="210" t="s">
        <v>468</v>
      </c>
      <c r="D7" s="203" t="s">
        <v>469</v>
      </c>
      <c r="E7" s="204" t="s">
        <v>482</v>
      </c>
    </row>
    <row r="8" spans="1:249" ht="15" customHeight="1" thickTop="1" x14ac:dyDescent="0.25">
      <c r="A8" s="205" t="s">
        <v>62</v>
      </c>
      <c r="B8" s="422" t="s">
        <v>290</v>
      </c>
      <c r="C8" s="495">
        <v>1061214</v>
      </c>
      <c r="D8" s="198">
        <v>0</v>
      </c>
      <c r="E8" s="190">
        <v>698214</v>
      </c>
    </row>
    <row r="9" spans="1:249" ht="15" customHeight="1" x14ac:dyDescent="0.25">
      <c r="A9" s="206" t="s">
        <v>63</v>
      </c>
      <c r="B9" s="423" t="s">
        <v>291</v>
      </c>
      <c r="C9" s="496">
        <v>1876223086</v>
      </c>
      <c r="D9" s="198">
        <v>0</v>
      </c>
      <c r="E9" s="190">
        <v>1993715972</v>
      </c>
    </row>
    <row r="10" spans="1:249" ht="15" customHeight="1" x14ac:dyDescent="0.25">
      <c r="A10" s="206" t="s">
        <v>64</v>
      </c>
      <c r="B10" s="423" t="s">
        <v>292</v>
      </c>
      <c r="C10" s="496">
        <v>40910000</v>
      </c>
      <c r="D10" s="198">
        <v>0</v>
      </c>
      <c r="E10" s="190">
        <v>40910000</v>
      </c>
    </row>
    <row r="11" spans="1:249" ht="15" customHeight="1" x14ac:dyDescent="0.25">
      <c r="A11" s="206" t="s">
        <v>65</v>
      </c>
      <c r="B11" s="423" t="s">
        <v>293</v>
      </c>
      <c r="C11" s="496">
        <v>0</v>
      </c>
      <c r="D11" s="198">
        <v>0</v>
      </c>
      <c r="E11" s="190">
        <v>0</v>
      </c>
    </row>
    <row r="12" spans="1:249" ht="22.8" x14ac:dyDescent="0.25">
      <c r="A12" s="207" t="s">
        <v>66</v>
      </c>
      <c r="B12" s="424" t="s">
        <v>304</v>
      </c>
      <c r="C12" s="233">
        <f>SUM(C8:C11)</f>
        <v>1918194300</v>
      </c>
      <c r="D12" s="199">
        <v>0</v>
      </c>
      <c r="E12" s="193">
        <f>SUM(E8:E11)</f>
        <v>2035324186</v>
      </c>
    </row>
    <row r="13" spans="1:249" ht="15" customHeight="1" x14ac:dyDescent="0.25">
      <c r="A13" s="206" t="s">
        <v>67</v>
      </c>
      <c r="B13" s="423" t="s">
        <v>294</v>
      </c>
      <c r="C13" s="496">
        <v>0</v>
      </c>
      <c r="D13" s="198">
        <v>0</v>
      </c>
      <c r="E13" s="190">
        <v>0</v>
      </c>
    </row>
    <row r="14" spans="1:249" ht="15" customHeight="1" x14ac:dyDescent="0.25">
      <c r="A14" s="206" t="s">
        <v>68</v>
      </c>
      <c r="B14" s="423" t="s">
        <v>295</v>
      </c>
      <c r="C14" s="496">
        <v>100000000</v>
      </c>
      <c r="D14" s="198">
        <v>0</v>
      </c>
      <c r="E14" s="190">
        <v>0</v>
      </c>
    </row>
    <row r="15" spans="1:249" ht="22.8" x14ac:dyDescent="0.25">
      <c r="A15" s="207" t="s">
        <v>69</v>
      </c>
      <c r="B15" s="424" t="s">
        <v>305</v>
      </c>
      <c r="C15" s="233">
        <f>SUM(C13:C14)</f>
        <v>100000000</v>
      </c>
      <c r="D15" s="199">
        <v>0</v>
      </c>
      <c r="E15" s="193">
        <f>SUM(E13:E14)</f>
        <v>0</v>
      </c>
    </row>
    <row r="16" spans="1:249" ht="15" customHeight="1" x14ac:dyDescent="0.25">
      <c r="A16" s="206" t="s">
        <v>70</v>
      </c>
      <c r="B16" s="423" t="s">
        <v>514</v>
      </c>
      <c r="C16" s="496">
        <v>0</v>
      </c>
      <c r="D16" s="198">
        <v>0</v>
      </c>
      <c r="E16" s="190">
        <v>0</v>
      </c>
    </row>
    <row r="17" spans="1:5" ht="15" customHeight="1" x14ac:dyDescent="0.25">
      <c r="A17" s="206" t="s">
        <v>71</v>
      </c>
      <c r="B17" s="423" t="s">
        <v>296</v>
      </c>
      <c r="C17" s="496">
        <v>75760</v>
      </c>
      <c r="D17" s="198">
        <v>0</v>
      </c>
      <c r="E17" s="190">
        <v>79690</v>
      </c>
    </row>
    <row r="18" spans="1:5" ht="15" customHeight="1" x14ac:dyDescent="0.25">
      <c r="A18" s="206" t="s">
        <v>127</v>
      </c>
      <c r="B18" s="423" t="s">
        <v>297</v>
      </c>
      <c r="C18" s="496">
        <v>176050628</v>
      </c>
      <c r="D18" s="198">
        <v>0</v>
      </c>
      <c r="E18" s="190">
        <v>222112083</v>
      </c>
    </row>
    <row r="19" spans="1:5" ht="15" customHeight="1" x14ac:dyDescent="0.25">
      <c r="A19" s="206" t="s">
        <v>72</v>
      </c>
      <c r="B19" s="423" t="s">
        <v>298</v>
      </c>
      <c r="C19" s="496">
        <v>0</v>
      </c>
      <c r="D19" s="198">
        <v>0</v>
      </c>
      <c r="E19" s="190">
        <v>0</v>
      </c>
    </row>
    <row r="20" spans="1:5" ht="18" customHeight="1" x14ac:dyDescent="0.25">
      <c r="A20" s="207" t="s">
        <v>128</v>
      </c>
      <c r="B20" s="424" t="s">
        <v>519</v>
      </c>
      <c r="C20" s="233">
        <f>SUM(C16:C19)</f>
        <v>176126388</v>
      </c>
      <c r="D20" s="199">
        <v>0</v>
      </c>
      <c r="E20" s="193">
        <f>SUM(E16:E19)</f>
        <v>222191773</v>
      </c>
    </row>
    <row r="21" spans="1:5" ht="15" customHeight="1" x14ac:dyDescent="0.25">
      <c r="A21" s="206" t="s">
        <v>129</v>
      </c>
      <c r="B21" s="423" t="s">
        <v>299</v>
      </c>
      <c r="C21" s="496">
        <v>12155491</v>
      </c>
      <c r="D21" s="198">
        <v>0</v>
      </c>
      <c r="E21" s="190">
        <v>5091750</v>
      </c>
    </row>
    <row r="22" spans="1:5" ht="15" customHeight="1" x14ac:dyDescent="0.25">
      <c r="A22" s="206" t="s">
        <v>130</v>
      </c>
      <c r="B22" s="423" t="s">
        <v>300</v>
      </c>
      <c r="C22" s="496">
        <v>527582</v>
      </c>
      <c r="D22" s="198">
        <v>0</v>
      </c>
      <c r="E22" s="190">
        <v>9994244</v>
      </c>
    </row>
    <row r="23" spans="1:5" ht="15" customHeight="1" x14ac:dyDescent="0.25">
      <c r="A23" s="206" t="s">
        <v>73</v>
      </c>
      <c r="B23" s="423" t="s">
        <v>301</v>
      </c>
      <c r="C23" s="496">
        <v>3139902</v>
      </c>
      <c r="D23" s="198">
        <v>0</v>
      </c>
      <c r="E23" s="190">
        <v>3720392</v>
      </c>
    </row>
    <row r="24" spans="1:5" ht="18" customHeight="1" x14ac:dyDescent="0.25">
      <c r="A24" s="207" t="s">
        <v>131</v>
      </c>
      <c r="B24" s="424" t="s">
        <v>306</v>
      </c>
      <c r="C24" s="233">
        <f>SUM(C21:C23)</f>
        <v>15822975</v>
      </c>
      <c r="D24" s="199">
        <v>0</v>
      </c>
      <c r="E24" s="193">
        <f>SUM(E21:E23)</f>
        <v>18806386</v>
      </c>
    </row>
    <row r="25" spans="1:5" ht="18" customHeight="1" x14ac:dyDescent="0.25">
      <c r="A25" s="207" t="s">
        <v>132</v>
      </c>
      <c r="B25" s="424" t="s">
        <v>515</v>
      </c>
      <c r="C25" s="233">
        <v>188697</v>
      </c>
      <c r="D25" s="199">
        <v>0</v>
      </c>
      <c r="E25" s="193">
        <v>153390</v>
      </c>
    </row>
    <row r="26" spans="1:5" ht="18" customHeight="1" thickBot="1" x14ac:dyDescent="0.3">
      <c r="A26" s="208" t="s">
        <v>61</v>
      </c>
      <c r="B26" s="425" t="s">
        <v>302</v>
      </c>
      <c r="C26" s="497">
        <v>1261244</v>
      </c>
      <c r="D26" s="418">
        <v>0</v>
      </c>
      <c r="E26" s="220">
        <v>734838</v>
      </c>
    </row>
    <row r="27" spans="1:5" ht="18" customHeight="1" thickTop="1" thickBot="1" x14ac:dyDescent="0.3">
      <c r="A27" s="225" t="s">
        <v>133</v>
      </c>
      <c r="B27" s="71" t="s">
        <v>303</v>
      </c>
      <c r="C27" s="498">
        <f>C12+C15+C20+C24+C25+C26</f>
        <v>2211593604</v>
      </c>
      <c r="D27" s="494">
        <f>D12+D15+D20+D24+D25+D26</f>
        <v>0</v>
      </c>
      <c r="E27" s="228">
        <f>E12+E15+E20+E24+E25+E26</f>
        <v>2277210573</v>
      </c>
    </row>
    <row r="28" spans="1:5" ht="15" customHeight="1" thickTop="1" thickBot="1" x14ac:dyDescent="0.3">
      <c r="A28" s="223"/>
      <c r="B28" s="224"/>
      <c r="C28" s="229"/>
      <c r="D28" s="229"/>
      <c r="E28" s="229"/>
    </row>
    <row r="29" spans="1:5" ht="48.6" thickTop="1" x14ac:dyDescent="0.25">
      <c r="A29" s="416" t="s">
        <v>143</v>
      </c>
      <c r="B29" s="420" t="s">
        <v>21</v>
      </c>
      <c r="C29" s="209" t="s">
        <v>141</v>
      </c>
      <c r="D29" s="201" t="s">
        <v>20</v>
      </c>
      <c r="E29" s="202" t="s">
        <v>483</v>
      </c>
    </row>
    <row r="30" spans="1:5" ht="15" customHeight="1" thickBot="1" x14ac:dyDescent="0.3">
      <c r="A30" s="417" t="s">
        <v>466</v>
      </c>
      <c r="B30" s="421" t="s">
        <v>467</v>
      </c>
      <c r="C30" s="210" t="s">
        <v>468</v>
      </c>
      <c r="D30" s="203" t="s">
        <v>469</v>
      </c>
      <c r="E30" s="204" t="s">
        <v>470</v>
      </c>
    </row>
    <row r="31" spans="1:5" ht="15" customHeight="1" thickTop="1" x14ac:dyDescent="0.25">
      <c r="A31" s="206" t="s">
        <v>74</v>
      </c>
      <c r="B31" s="423" t="s">
        <v>307</v>
      </c>
      <c r="C31" s="495">
        <v>1881350414</v>
      </c>
      <c r="D31" s="197">
        <v>0</v>
      </c>
      <c r="E31" s="187">
        <v>1881350414</v>
      </c>
    </row>
    <row r="32" spans="1:5" ht="15" customHeight="1" x14ac:dyDescent="0.25">
      <c r="A32" s="206" t="s">
        <v>75</v>
      </c>
      <c r="B32" s="423" t="s">
        <v>308</v>
      </c>
      <c r="C32" s="496">
        <v>113426692</v>
      </c>
      <c r="D32" s="198">
        <v>0</v>
      </c>
      <c r="E32" s="190">
        <v>113426692</v>
      </c>
    </row>
    <row r="33" spans="1:5" ht="15" customHeight="1" x14ac:dyDescent="0.25">
      <c r="A33" s="206" t="s">
        <v>76</v>
      </c>
      <c r="B33" s="423" t="s">
        <v>309</v>
      </c>
      <c r="C33" s="496">
        <v>181171356</v>
      </c>
      <c r="D33" s="198">
        <v>0</v>
      </c>
      <c r="E33" s="190">
        <v>181171356</v>
      </c>
    </row>
    <row r="34" spans="1:5" ht="15" customHeight="1" x14ac:dyDescent="0.25">
      <c r="A34" s="206" t="s">
        <v>77</v>
      </c>
      <c r="B34" s="423" t="s">
        <v>310</v>
      </c>
      <c r="C34" s="496">
        <v>-135377630</v>
      </c>
      <c r="D34" s="198">
        <v>0</v>
      </c>
      <c r="E34" s="190">
        <v>-1493150</v>
      </c>
    </row>
    <row r="35" spans="1:5" ht="15" customHeight="1" x14ac:dyDescent="0.25">
      <c r="A35" s="206" t="s">
        <v>134</v>
      </c>
      <c r="B35" s="423" t="s">
        <v>311</v>
      </c>
      <c r="C35" s="496">
        <v>0</v>
      </c>
      <c r="D35" s="198">
        <v>0</v>
      </c>
      <c r="E35" s="190">
        <v>0</v>
      </c>
    </row>
    <row r="36" spans="1:5" ht="15" customHeight="1" x14ac:dyDescent="0.25">
      <c r="A36" s="206" t="s">
        <v>135</v>
      </c>
      <c r="B36" s="423" t="s">
        <v>312</v>
      </c>
      <c r="C36" s="496">
        <v>133884480</v>
      </c>
      <c r="D36" s="198">
        <v>0</v>
      </c>
      <c r="E36" s="190">
        <v>20597483</v>
      </c>
    </row>
    <row r="37" spans="1:5" ht="18" customHeight="1" thickBot="1" x14ac:dyDescent="0.3">
      <c r="A37" s="484" t="s">
        <v>122</v>
      </c>
      <c r="B37" s="426" t="s">
        <v>313</v>
      </c>
      <c r="C37" s="499">
        <f>SUM(C31:C36)</f>
        <v>2174455312</v>
      </c>
      <c r="D37" s="200">
        <v>0</v>
      </c>
      <c r="E37" s="196">
        <f>SUM(E31:E36)</f>
        <v>2195052795</v>
      </c>
    </row>
    <row r="38" spans="1:5" ht="7.5" customHeight="1" thickTop="1" x14ac:dyDescent="0.25">
      <c r="A38" s="218"/>
      <c r="B38" s="162"/>
      <c r="C38" s="222"/>
      <c r="D38" s="222"/>
      <c r="E38" s="5"/>
    </row>
    <row r="39" spans="1:5" ht="15" customHeight="1" x14ac:dyDescent="0.25">
      <c r="A39" s="218"/>
      <c r="B39" s="162"/>
      <c r="C39" s="222"/>
      <c r="D39" s="222"/>
      <c r="E39" s="5" t="s">
        <v>411</v>
      </c>
    </row>
    <row r="40" spans="1:5" ht="15" customHeight="1" x14ac:dyDescent="0.25">
      <c r="A40" s="218"/>
      <c r="B40" s="162"/>
      <c r="C40" s="222"/>
      <c r="D40" s="222"/>
      <c r="E40" s="5" t="str">
        <f>E2</f>
        <v>a  .../2019. (V....) önkormányzati rendelethez</v>
      </c>
    </row>
    <row r="41" spans="1:5" ht="15" customHeight="1" x14ac:dyDescent="0.25">
      <c r="A41" s="218"/>
      <c r="B41" s="162"/>
      <c r="C41" s="221"/>
      <c r="D41" s="221"/>
      <c r="E41" s="221"/>
    </row>
    <row r="42" spans="1:5" ht="15" customHeight="1" thickBot="1" x14ac:dyDescent="0.3">
      <c r="A42" s="218"/>
      <c r="B42" s="162"/>
      <c r="C42" s="221"/>
      <c r="D42" s="221"/>
      <c r="E42" s="5" t="s">
        <v>559</v>
      </c>
    </row>
    <row r="43" spans="1:5" ht="48.6" thickTop="1" x14ac:dyDescent="0.25">
      <c r="A43" s="416" t="s">
        <v>143</v>
      </c>
      <c r="B43" s="420" t="s">
        <v>21</v>
      </c>
      <c r="C43" s="209" t="s">
        <v>141</v>
      </c>
      <c r="D43" s="201" t="s">
        <v>20</v>
      </c>
      <c r="E43" s="202" t="s">
        <v>483</v>
      </c>
    </row>
    <row r="44" spans="1:5" ht="15" customHeight="1" thickBot="1" x14ac:dyDescent="0.3">
      <c r="A44" s="417" t="s">
        <v>466</v>
      </c>
      <c r="B44" s="421" t="s">
        <v>467</v>
      </c>
      <c r="C44" s="210" t="s">
        <v>468</v>
      </c>
      <c r="D44" s="203" t="s">
        <v>469</v>
      </c>
      <c r="E44" s="204" t="s">
        <v>482</v>
      </c>
    </row>
    <row r="45" spans="1:5" ht="15" customHeight="1" thickTop="1" x14ac:dyDescent="0.25">
      <c r="A45" s="212" t="s">
        <v>136</v>
      </c>
      <c r="B45" s="427" t="s">
        <v>314</v>
      </c>
      <c r="C45" s="495">
        <v>1092043</v>
      </c>
      <c r="D45" s="197">
        <v>0</v>
      </c>
      <c r="E45" s="187">
        <v>21313577</v>
      </c>
    </row>
    <row r="46" spans="1:5" ht="15" customHeight="1" x14ac:dyDescent="0.25">
      <c r="A46" s="206" t="s">
        <v>78</v>
      </c>
      <c r="B46" s="423" t="s">
        <v>315</v>
      </c>
      <c r="C46" s="496">
        <v>2668251</v>
      </c>
      <c r="D46" s="198">
        <v>0</v>
      </c>
      <c r="E46" s="190">
        <v>5968461</v>
      </c>
    </row>
    <row r="47" spans="1:5" ht="15" customHeight="1" x14ac:dyDescent="0.25">
      <c r="A47" s="206" t="s">
        <v>123</v>
      </c>
      <c r="B47" s="423" t="s">
        <v>316</v>
      </c>
      <c r="C47" s="496">
        <v>1227509</v>
      </c>
      <c r="D47" s="198">
        <v>0</v>
      </c>
      <c r="E47" s="190">
        <v>2232714</v>
      </c>
    </row>
    <row r="48" spans="1:5" ht="18" customHeight="1" x14ac:dyDescent="0.25">
      <c r="A48" s="207" t="s">
        <v>137</v>
      </c>
      <c r="B48" s="424" t="s">
        <v>317</v>
      </c>
      <c r="C48" s="233">
        <f>SUM(C45:C47)</f>
        <v>4987803</v>
      </c>
      <c r="D48" s="199">
        <v>0</v>
      </c>
      <c r="E48" s="193">
        <f>SUM(E45:E47)</f>
        <v>29514752</v>
      </c>
    </row>
    <row r="49" spans="1:5" ht="22.8" x14ac:dyDescent="0.25">
      <c r="A49" s="207" t="s">
        <v>124</v>
      </c>
      <c r="B49" s="424" t="s">
        <v>516</v>
      </c>
      <c r="C49" s="233">
        <v>0</v>
      </c>
      <c r="D49" s="199">
        <v>0</v>
      </c>
      <c r="E49" s="193">
        <v>0</v>
      </c>
    </row>
    <row r="50" spans="1:5" ht="18" customHeight="1" thickBot="1" x14ac:dyDescent="0.3">
      <c r="A50" s="208" t="s">
        <v>79</v>
      </c>
      <c r="B50" s="425" t="s">
        <v>517</v>
      </c>
      <c r="C50" s="497">
        <v>32150489</v>
      </c>
      <c r="D50" s="418">
        <v>0</v>
      </c>
      <c r="E50" s="220">
        <v>52643026</v>
      </c>
    </row>
    <row r="51" spans="1:5" ht="18" customHeight="1" thickTop="1" thickBot="1" x14ac:dyDescent="0.3">
      <c r="A51" s="225" t="s">
        <v>80</v>
      </c>
      <c r="B51" s="428" t="s">
        <v>518</v>
      </c>
      <c r="C51" s="498">
        <f>C37+C48+C49+C50</f>
        <v>2211593604</v>
      </c>
      <c r="D51" s="419">
        <v>0</v>
      </c>
      <c r="E51" s="228">
        <f>E37+E48+E49+E50</f>
        <v>2277210573</v>
      </c>
    </row>
    <row r="52" spans="1:5" ht="13.8" thickTop="1" x14ac:dyDescent="0.25">
      <c r="C52" s="226"/>
      <c r="D52" s="226"/>
      <c r="E52" s="226"/>
    </row>
    <row r="53" spans="1:5" x14ac:dyDescent="0.25">
      <c r="C53" s="226"/>
      <c r="D53" s="226"/>
      <c r="E53" s="226"/>
    </row>
    <row r="54" spans="1:5" x14ac:dyDescent="0.25">
      <c r="C54" s="227"/>
      <c r="D54" s="227"/>
      <c r="E54" s="227"/>
    </row>
    <row r="55" spans="1:5" x14ac:dyDescent="0.25">
      <c r="C55" s="227"/>
      <c r="D55" s="227"/>
      <c r="E55" s="227"/>
    </row>
    <row r="56" spans="1:5" x14ac:dyDescent="0.25">
      <c r="C56" s="227"/>
      <c r="D56" s="227"/>
      <c r="E56" s="227"/>
    </row>
    <row r="57" spans="1:5" x14ac:dyDescent="0.25">
      <c r="C57" s="227"/>
      <c r="D57" s="227"/>
      <c r="E57" s="227"/>
    </row>
    <row r="58" spans="1:5" x14ac:dyDescent="0.25">
      <c r="C58" s="227"/>
      <c r="D58" s="227"/>
      <c r="E58" s="227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328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.../2019. (V....)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1" t="s">
        <v>764</v>
      </c>
      <c r="B4" s="971"/>
      <c r="C4" s="971"/>
      <c r="D4" s="971"/>
      <c r="E4" s="971"/>
    </row>
    <row r="5" spans="1:5" s="15" customFormat="1" ht="15" customHeight="1" thickBot="1" x14ac:dyDescent="0.3">
      <c r="A5" s="14"/>
      <c r="B5" s="10"/>
      <c r="C5" s="10"/>
      <c r="E5" s="5" t="s">
        <v>559</v>
      </c>
    </row>
    <row r="6" spans="1:5" s="15" customFormat="1" ht="48.6" thickTop="1" x14ac:dyDescent="0.25">
      <c r="A6" s="29" t="s">
        <v>143</v>
      </c>
      <c r="B6" s="30" t="s">
        <v>125</v>
      </c>
      <c r="C6" s="209" t="s">
        <v>141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466</v>
      </c>
      <c r="B7" s="47" t="s">
        <v>467</v>
      </c>
      <c r="C7" s="430" t="s">
        <v>468</v>
      </c>
      <c r="D7" s="47" t="s">
        <v>469</v>
      </c>
      <c r="E7" s="48" t="s">
        <v>482</v>
      </c>
    </row>
    <row r="8" spans="1:5" s="1" customFormat="1" ht="15" customHeight="1" thickTop="1" x14ac:dyDescent="0.25">
      <c r="A8" s="185" t="s">
        <v>62</v>
      </c>
      <c r="B8" s="431" t="s">
        <v>318</v>
      </c>
      <c r="C8" s="62">
        <v>92302092</v>
      </c>
      <c r="D8" s="197">
        <v>0</v>
      </c>
      <c r="E8" s="252">
        <v>101387605</v>
      </c>
    </row>
    <row r="9" spans="1:5" s="1" customFormat="1" ht="24" x14ac:dyDescent="0.25">
      <c r="A9" s="188" t="s">
        <v>63</v>
      </c>
      <c r="B9" s="432" t="s">
        <v>319</v>
      </c>
      <c r="C9" s="23">
        <v>55586011</v>
      </c>
      <c r="D9" s="198">
        <v>0</v>
      </c>
      <c r="E9" s="50">
        <v>56802928</v>
      </c>
    </row>
    <row r="10" spans="1:5" s="1" customFormat="1" ht="15" customHeight="1" x14ac:dyDescent="0.25">
      <c r="A10" s="188" t="s">
        <v>64</v>
      </c>
      <c r="B10" s="432" t="s">
        <v>320</v>
      </c>
      <c r="C10" s="23">
        <v>7232472</v>
      </c>
      <c r="D10" s="198">
        <v>0</v>
      </c>
      <c r="E10" s="50">
        <v>7003152</v>
      </c>
    </row>
    <row r="11" spans="1:5" s="1" customFormat="1" ht="15" customHeight="1" x14ac:dyDescent="0.25">
      <c r="A11" s="191" t="s">
        <v>65</v>
      </c>
      <c r="B11" s="433" t="s">
        <v>321</v>
      </c>
      <c r="C11" s="233">
        <f>SUM(C8:C10)</f>
        <v>155120575</v>
      </c>
      <c r="D11" s="199">
        <v>0</v>
      </c>
      <c r="E11" s="770">
        <f>SUM(E8:E10)</f>
        <v>165193685</v>
      </c>
    </row>
    <row r="12" spans="1:5" s="1" customFormat="1" ht="15" customHeight="1" x14ac:dyDescent="0.25">
      <c r="A12" s="188" t="s">
        <v>66</v>
      </c>
      <c r="B12" s="432" t="s">
        <v>330</v>
      </c>
      <c r="C12" s="496">
        <v>0</v>
      </c>
      <c r="D12" s="198">
        <v>0</v>
      </c>
      <c r="E12" s="771">
        <v>0</v>
      </c>
    </row>
    <row r="13" spans="1:5" s="1" customFormat="1" ht="15" customHeight="1" x14ac:dyDescent="0.25">
      <c r="A13" s="188" t="s">
        <v>67</v>
      </c>
      <c r="B13" s="432" t="s">
        <v>331</v>
      </c>
      <c r="C13" s="496">
        <v>0</v>
      </c>
      <c r="D13" s="198">
        <v>0</v>
      </c>
      <c r="E13" s="771">
        <v>0</v>
      </c>
    </row>
    <row r="14" spans="1:5" s="1" customFormat="1" ht="15" customHeight="1" x14ac:dyDescent="0.25">
      <c r="A14" s="191" t="s">
        <v>68</v>
      </c>
      <c r="B14" s="433" t="s">
        <v>322</v>
      </c>
      <c r="C14" s="233">
        <f>SUM(C12:C13)</f>
        <v>0</v>
      </c>
      <c r="D14" s="199">
        <v>0</v>
      </c>
      <c r="E14" s="770">
        <f>SUM(E12:E13)</f>
        <v>0</v>
      </c>
    </row>
    <row r="15" spans="1:5" s="1" customFormat="1" x14ac:dyDescent="0.25">
      <c r="A15" s="188" t="s">
        <v>69</v>
      </c>
      <c r="B15" s="432" t="s">
        <v>323</v>
      </c>
      <c r="C15" s="23">
        <v>73129648</v>
      </c>
      <c r="D15" s="198">
        <v>0</v>
      </c>
      <c r="E15" s="50">
        <v>72374921</v>
      </c>
    </row>
    <row r="16" spans="1:5" s="1" customFormat="1" ht="15" customHeight="1" x14ac:dyDescent="0.25">
      <c r="A16" s="188" t="s">
        <v>70</v>
      </c>
      <c r="B16" s="432" t="s">
        <v>324</v>
      </c>
      <c r="C16" s="23">
        <v>6991699</v>
      </c>
      <c r="D16" s="198">
        <v>0</v>
      </c>
      <c r="E16" s="50">
        <v>30299506</v>
      </c>
    </row>
    <row r="17" spans="1:5" s="1" customFormat="1" ht="15" customHeight="1" x14ac:dyDescent="0.25">
      <c r="A17" s="188" t="s">
        <v>71</v>
      </c>
      <c r="B17" s="432" t="s">
        <v>560</v>
      </c>
      <c r="C17" s="23">
        <v>109126904</v>
      </c>
      <c r="D17" s="198">
        <v>0</v>
      </c>
      <c r="E17" s="50">
        <v>34205654</v>
      </c>
    </row>
    <row r="18" spans="1:5" s="1" customFormat="1" ht="15" customHeight="1" x14ac:dyDescent="0.25">
      <c r="A18" s="188">
        <v>11</v>
      </c>
      <c r="B18" s="432" t="s">
        <v>561</v>
      </c>
      <c r="C18" s="23">
        <v>41019583</v>
      </c>
      <c r="D18" s="198"/>
      <c r="E18" s="50">
        <v>36515</v>
      </c>
    </row>
    <row r="19" spans="1:5" s="1" customFormat="1" ht="15" customHeight="1" x14ac:dyDescent="0.25">
      <c r="A19" s="191">
        <v>12</v>
      </c>
      <c r="B19" s="433" t="s">
        <v>566</v>
      </c>
      <c r="C19" s="233">
        <f>SUM(C15:C18)</f>
        <v>230267834</v>
      </c>
      <c r="D19" s="199">
        <v>0</v>
      </c>
      <c r="E19" s="770">
        <f>SUM(E15:E18)</f>
        <v>136916596</v>
      </c>
    </row>
    <row r="20" spans="1:5" s="1" customFormat="1" ht="15" customHeight="1" x14ac:dyDescent="0.25">
      <c r="A20" s="188">
        <v>13</v>
      </c>
      <c r="B20" s="432" t="s">
        <v>562</v>
      </c>
      <c r="C20" s="23">
        <v>9967743</v>
      </c>
      <c r="D20" s="198">
        <v>0</v>
      </c>
      <c r="E20" s="50">
        <v>9614449</v>
      </c>
    </row>
    <row r="21" spans="1:5" s="1" customFormat="1" ht="15" customHeight="1" x14ac:dyDescent="0.25">
      <c r="A21" s="188">
        <v>14</v>
      </c>
      <c r="B21" s="432" t="s">
        <v>563</v>
      </c>
      <c r="C21" s="23">
        <v>55307900</v>
      </c>
      <c r="D21" s="198">
        <v>0</v>
      </c>
      <c r="E21" s="50">
        <v>58880400</v>
      </c>
    </row>
    <row r="22" spans="1:5" s="1" customFormat="1" ht="15" customHeight="1" x14ac:dyDescent="0.25">
      <c r="A22" s="188">
        <v>15</v>
      </c>
      <c r="B22" s="432" t="s">
        <v>564</v>
      </c>
      <c r="C22" s="23">
        <v>351000</v>
      </c>
      <c r="D22" s="198">
        <v>0</v>
      </c>
      <c r="E22" s="50">
        <v>263250</v>
      </c>
    </row>
    <row r="23" spans="1:5" s="1" customFormat="1" ht="15" customHeight="1" x14ac:dyDescent="0.25">
      <c r="A23" s="188">
        <v>16</v>
      </c>
      <c r="B23" s="432" t="s">
        <v>565</v>
      </c>
      <c r="C23" s="23">
        <v>0</v>
      </c>
      <c r="D23" s="198">
        <v>0</v>
      </c>
      <c r="E23" s="50">
        <v>0</v>
      </c>
    </row>
    <row r="24" spans="1:5" ht="15" customHeight="1" x14ac:dyDescent="0.25">
      <c r="A24" s="191">
        <v>17</v>
      </c>
      <c r="B24" s="433" t="s">
        <v>567</v>
      </c>
      <c r="C24" s="233">
        <f>SUM(C20:C23)</f>
        <v>65626643</v>
      </c>
      <c r="D24" s="199">
        <v>0</v>
      </c>
      <c r="E24" s="770">
        <f>SUM(E20:E23)</f>
        <v>68758099</v>
      </c>
    </row>
    <row r="25" spans="1:5" ht="15" customHeight="1" x14ac:dyDescent="0.25">
      <c r="A25" s="188">
        <v>18</v>
      </c>
      <c r="B25" s="432" t="s">
        <v>568</v>
      </c>
      <c r="C25" s="23">
        <v>23466272</v>
      </c>
      <c r="D25" s="198">
        <v>0</v>
      </c>
      <c r="E25" s="50">
        <v>37298472</v>
      </c>
    </row>
    <row r="26" spans="1:5" ht="15" customHeight="1" x14ac:dyDescent="0.25">
      <c r="A26" s="188">
        <v>19</v>
      </c>
      <c r="B26" s="432" t="s">
        <v>569</v>
      </c>
      <c r="C26" s="23">
        <v>15657561</v>
      </c>
      <c r="D26" s="198">
        <v>0</v>
      </c>
      <c r="E26" s="50">
        <v>14779947</v>
      </c>
    </row>
    <row r="27" spans="1:5" ht="15" customHeight="1" x14ac:dyDescent="0.25">
      <c r="A27" s="188">
        <v>20</v>
      </c>
      <c r="B27" s="432" t="s">
        <v>570</v>
      </c>
      <c r="C27" s="23">
        <v>9195028</v>
      </c>
      <c r="D27" s="198">
        <v>0</v>
      </c>
      <c r="E27" s="50">
        <v>10731339</v>
      </c>
    </row>
    <row r="28" spans="1:5" ht="15" customHeight="1" x14ac:dyDescent="0.25">
      <c r="A28" s="191">
        <v>21</v>
      </c>
      <c r="B28" s="433" t="s">
        <v>571</v>
      </c>
      <c r="C28" s="233">
        <f>SUM(C25:C27)</f>
        <v>48318861</v>
      </c>
      <c r="D28" s="199">
        <v>0</v>
      </c>
      <c r="E28" s="770">
        <f>SUM(E25:E27)</f>
        <v>62809758</v>
      </c>
    </row>
    <row r="29" spans="1:5" ht="15" customHeight="1" x14ac:dyDescent="0.25">
      <c r="A29" s="191">
        <v>22</v>
      </c>
      <c r="B29" s="433" t="s">
        <v>325</v>
      </c>
      <c r="C29" s="34">
        <v>44948315</v>
      </c>
      <c r="D29" s="199">
        <v>0</v>
      </c>
      <c r="E29" s="77">
        <v>45908122</v>
      </c>
    </row>
    <row r="30" spans="1:5" ht="15" customHeight="1" x14ac:dyDescent="0.25">
      <c r="A30" s="191">
        <v>23</v>
      </c>
      <c r="B30" s="433" t="s">
        <v>326</v>
      </c>
      <c r="C30" s="34">
        <v>93575348</v>
      </c>
      <c r="D30" s="199">
        <v>0</v>
      </c>
      <c r="E30" s="77">
        <v>104743520</v>
      </c>
    </row>
    <row r="31" spans="1:5" ht="18" customHeight="1" x14ac:dyDescent="0.25">
      <c r="A31" s="191">
        <v>24</v>
      </c>
      <c r="B31" s="433" t="s">
        <v>23</v>
      </c>
      <c r="C31" s="233">
        <f>C11+C14+C19-C24-C28-C29-C30</f>
        <v>132919242</v>
      </c>
      <c r="D31" s="500">
        <f>D11+D14+D19-D24-D28-D29-D30</f>
        <v>0</v>
      </c>
      <c r="E31" s="772">
        <f>E11+E14+E19-E24-E28-E29-E30</f>
        <v>19890782</v>
      </c>
    </row>
    <row r="32" spans="1:5" ht="15" customHeight="1" x14ac:dyDescent="0.25">
      <c r="A32" s="188">
        <v>25</v>
      </c>
      <c r="B32" s="487" t="s">
        <v>572</v>
      </c>
      <c r="C32" s="496">
        <v>299000</v>
      </c>
      <c r="D32" s="198">
        <v>0</v>
      </c>
      <c r="E32" s="771">
        <v>299000</v>
      </c>
    </row>
    <row r="33" spans="1:5" ht="24" x14ac:dyDescent="0.25">
      <c r="A33" s="676">
        <v>26</v>
      </c>
      <c r="B33" s="605" t="s">
        <v>573</v>
      </c>
      <c r="C33" s="496">
        <v>0</v>
      </c>
      <c r="D33" s="198">
        <v>0</v>
      </c>
      <c r="E33" s="771">
        <v>0</v>
      </c>
    </row>
    <row r="34" spans="1:5" ht="24" x14ac:dyDescent="0.25">
      <c r="A34" s="676">
        <v>27</v>
      </c>
      <c r="B34" s="605" t="s">
        <v>574</v>
      </c>
      <c r="C34" s="496">
        <v>0</v>
      </c>
      <c r="D34" s="198">
        <v>0</v>
      </c>
      <c r="E34" s="771">
        <v>0</v>
      </c>
    </row>
    <row r="35" spans="1:5" ht="24" x14ac:dyDescent="0.25">
      <c r="A35" s="188">
        <v>28</v>
      </c>
      <c r="B35" s="677" t="s">
        <v>575</v>
      </c>
      <c r="C35" s="496">
        <v>706076</v>
      </c>
      <c r="D35" s="198">
        <v>0</v>
      </c>
      <c r="E35" s="190">
        <v>417453</v>
      </c>
    </row>
    <row r="36" spans="1:5" ht="15" customHeight="1" x14ac:dyDescent="0.25">
      <c r="A36" s="188">
        <v>29</v>
      </c>
      <c r="B36" s="487" t="s">
        <v>576</v>
      </c>
      <c r="C36" s="568">
        <v>0</v>
      </c>
      <c r="D36" s="488">
        <v>0</v>
      </c>
      <c r="E36" s="489">
        <v>0</v>
      </c>
    </row>
    <row r="37" spans="1:5" ht="24" x14ac:dyDescent="0.25">
      <c r="A37" s="676">
        <v>30</v>
      </c>
      <c r="B37" s="605" t="s">
        <v>577</v>
      </c>
      <c r="C37" s="568">
        <v>0</v>
      </c>
      <c r="D37" s="488">
        <v>0</v>
      </c>
      <c r="E37" s="489">
        <v>0</v>
      </c>
    </row>
    <row r="38" spans="1:5" ht="24" x14ac:dyDescent="0.25">
      <c r="A38" s="676">
        <v>31</v>
      </c>
      <c r="B38" s="605" t="s">
        <v>578</v>
      </c>
      <c r="C38" s="568">
        <v>0</v>
      </c>
      <c r="D38" s="488">
        <v>0</v>
      </c>
      <c r="E38" s="489">
        <v>0</v>
      </c>
    </row>
    <row r="39" spans="1:5" ht="23.4" thickBot="1" x14ac:dyDescent="0.3">
      <c r="A39" s="680">
        <v>32</v>
      </c>
      <c r="B39" s="681" t="s">
        <v>579</v>
      </c>
      <c r="C39" s="497">
        <f>SUM(C32:C38)</f>
        <v>1005076</v>
      </c>
      <c r="D39" s="768">
        <f>SUM(D32:D38)</f>
        <v>0</v>
      </c>
      <c r="E39" s="220">
        <f>SUM(E32:E38)</f>
        <v>716453</v>
      </c>
    </row>
    <row r="40" spans="1:5" ht="15" customHeight="1" thickTop="1" x14ac:dyDescent="0.25">
      <c r="A40" s="184"/>
      <c r="B40" s="180"/>
      <c r="C40" s="181"/>
      <c r="D40" s="181"/>
      <c r="E40" s="230" t="s">
        <v>329</v>
      </c>
    </row>
    <row r="41" spans="1:5" ht="15" customHeight="1" x14ac:dyDescent="0.25">
      <c r="A41" s="184"/>
      <c r="B41" s="180"/>
      <c r="C41" s="181"/>
      <c r="D41" s="181"/>
      <c r="E41" s="230" t="str">
        <f>E2</f>
        <v>a  .../2019. (V....) önkormányzati rendelethez</v>
      </c>
    </row>
    <row r="42" spans="1:5" ht="15" customHeight="1" x14ac:dyDescent="0.25">
      <c r="A42" s="184"/>
      <c r="C42" s="181"/>
      <c r="D42" s="181"/>
      <c r="E42" s="181"/>
    </row>
    <row r="43" spans="1:5" ht="15" customHeight="1" thickBot="1" x14ac:dyDescent="0.3">
      <c r="A43" s="184"/>
      <c r="B43" s="180"/>
      <c r="C43" s="10"/>
      <c r="D43" s="15"/>
      <c r="E43" s="5" t="s">
        <v>559</v>
      </c>
    </row>
    <row r="44" spans="1:5" ht="48.75" customHeight="1" thickTop="1" x14ac:dyDescent="0.25">
      <c r="A44" s="29" t="s">
        <v>143</v>
      </c>
      <c r="B44" s="30" t="s">
        <v>125</v>
      </c>
      <c r="C44" s="209" t="s">
        <v>141</v>
      </c>
      <c r="D44" s="30" t="s">
        <v>20</v>
      </c>
      <c r="E44" s="31" t="s">
        <v>22</v>
      </c>
    </row>
    <row r="45" spans="1:5" ht="15" customHeight="1" thickBot="1" x14ac:dyDescent="0.3">
      <c r="A45" s="46" t="s">
        <v>466</v>
      </c>
      <c r="B45" s="47" t="s">
        <v>481</v>
      </c>
      <c r="C45" s="430" t="s">
        <v>468</v>
      </c>
      <c r="D45" s="47" t="s">
        <v>469</v>
      </c>
      <c r="E45" s="48" t="s">
        <v>482</v>
      </c>
    </row>
    <row r="46" spans="1:5" ht="15" customHeight="1" thickTop="1" x14ac:dyDescent="0.25">
      <c r="A46" s="679">
        <v>33</v>
      </c>
      <c r="B46" s="605" t="s">
        <v>584</v>
      </c>
      <c r="C46" s="769">
        <v>0</v>
      </c>
      <c r="D46" s="488">
        <v>0</v>
      </c>
      <c r="E46" s="489">
        <v>0</v>
      </c>
    </row>
    <row r="47" spans="1:5" ht="24" x14ac:dyDescent="0.25">
      <c r="A47" s="676">
        <v>34</v>
      </c>
      <c r="B47" s="605" t="s">
        <v>580</v>
      </c>
      <c r="C47" s="496">
        <v>0</v>
      </c>
      <c r="D47" s="198">
        <v>0</v>
      </c>
      <c r="E47" s="190">
        <v>0</v>
      </c>
    </row>
    <row r="48" spans="1:5" ht="15" customHeight="1" x14ac:dyDescent="0.25">
      <c r="A48" s="676">
        <v>35</v>
      </c>
      <c r="B48" s="605" t="s">
        <v>581</v>
      </c>
      <c r="C48" s="496">
        <v>39838</v>
      </c>
      <c r="D48" s="198">
        <v>0</v>
      </c>
      <c r="E48" s="190">
        <v>5812</v>
      </c>
    </row>
    <row r="49" spans="1:6" ht="15" customHeight="1" x14ac:dyDescent="0.25">
      <c r="A49" s="676">
        <v>36</v>
      </c>
      <c r="B49" s="605" t="s">
        <v>583</v>
      </c>
      <c r="C49" s="496">
        <v>0</v>
      </c>
      <c r="D49" s="198">
        <v>0</v>
      </c>
      <c r="E49" s="190">
        <v>0</v>
      </c>
    </row>
    <row r="50" spans="1:6" ht="15" customHeight="1" x14ac:dyDescent="0.25">
      <c r="A50" s="676">
        <v>37</v>
      </c>
      <c r="B50" s="605" t="s">
        <v>582</v>
      </c>
      <c r="C50" s="496">
        <v>0</v>
      </c>
      <c r="D50" s="198">
        <v>0</v>
      </c>
      <c r="E50" s="190">
        <v>3940</v>
      </c>
    </row>
    <row r="51" spans="1:6" ht="15" customHeight="1" x14ac:dyDescent="0.25">
      <c r="A51" s="191">
        <v>38</v>
      </c>
      <c r="B51" s="678" t="s">
        <v>585</v>
      </c>
      <c r="C51" s="233">
        <f>SUM(C46:C50)</f>
        <v>39838</v>
      </c>
      <c r="D51" s="500">
        <f>SUM(D46:D50)</f>
        <v>0</v>
      </c>
      <c r="E51" s="193">
        <f>SUM(E46:E50)</f>
        <v>9752</v>
      </c>
    </row>
    <row r="52" spans="1:6" ht="18" customHeight="1" thickBot="1" x14ac:dyDescent="0.3">
      <c r="A52" s="194">
        <v>39</v>
      </c>
      <c r="B52" s="434" t="s">
        <v>327</v>
      </c>
      <c r="C52" s="499">
        <f>C39-C51</f>
        <v>965238</v>
      </c>
      <c r="D52" s="200">
        <v>0</v>
      </c>
      <c r="E52" s="196">
        <f>E39-E51</f>
        <v>706701</v>
      </c>
    </row>
    <row r="53" spans="1:6" ht="18" customHeight="1" thickTop="1" thickBot="1" x14ac:dyDescent="0.3">
      <c r="A53" s="194">
        <v>40</v>
      </c>
      <c r="B53" s="434" t="s">
        <v>586</v>
      </c>
      <c r="C53" s="499">
        <f>C31+C52</f>
        <v>133884480</v>
      </c>
      <c r="D53" s="200">
        <v>0</v>
      </c>
      <c r="E53" s="196">
        <f>E31+E52</f>
        <v>20597483</v>
      </c>
    </row>
    <row r="54" spans="1:6" ht="18" customHeight="1" thickTop="1" x14ac:dyDescent="0.25">
      <c r="B54" s="159"/>
      <c r="C54" s="163"/>
      <c r="D54" s="163"/>
      <c r="E54" s="163"/>
    </row>
    <row r="55" spans="1:6" x14ac:dyDescent="0.25">
      <c r="B55" s="159"/>
      <c r="C55" s="163"/>
      <c r="D55" s="163"/>
      <c r="E55" s="163"/>
      <c r="F55" s="231"/>
    </row>
    <row r="56" spans="1:6" x14ac:dyDescent="0.25">
      <c r="B56" s="159"/>
      <c r="C56" s="163"/>
      <c r="D56" s="163"/>
      <c r="E56" s="163"/>
      <c r="F56" s="231"/>
    </row>
    <row r="57" spans="1:6" x14ac:dyDescent="0.25">
      <c r="B57" s="159"/>
      <c r="C57" s="158"/>
      <c r="D57" s="158"/>
      <c r="E57" s="158"/>
      <c r="F57" s="231"/>
    </row>
    <row r="58" spans="1:6" x14ac:dyDescent="0.25">
      <c r="B58" s="159"/>
      <c r="C58" s="158"/>
      <c r="D58" s="158"/>
      <c r="E58" s="158"/>
      <c r="F58" s="231"/>
    </row>
    <row r="59" spans="1:6" x14ac:dyDescent="0.25">
      <c r="B59" s="159"/>
      <c r="C59" s="163"/>
      <c r="D59" s="163"/>
      <c r="E59" s="163"/>
      <c r="F59" s="231"/>
    </row>
    <row r="60" spans="1:6" x14ac:dyDescent="0.25">
      <c r="B60" s="159"/>
      <c r="C60" s="163"/>
      <c r="D60" s="163"/>
      <c r="E60" s="163"/>
      <c r="F60" s="231"/>
    </row>
    <row r="61" spans="1:6" x14ac:dyDescent="0.25">
      <c r="B61" s="159"/>
      <c r="C61" s="163"/>
      <c r="D61" s="163"/>
      <c r="E61" s="163"/>
      <c r="F61" s="231"/>
    </row>
    <row r="62" spans="1:6" x14ac:dyDescent="0.25">
      <c r="B62" s="159"/>
      <c r="C62" s="163"/>
      <c r="D62" s="163"/>
      <c r="E62" s="163"/>
      <c r="F62" s="231"/>
    </row>
    <row r="63" spans="1:6" x14ac:dyDescent="0.25">
      <c r="F63" s="231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414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.../2019. (V....)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1" t="s">
        <v>765</v>
      </c>
      <c r="B4" s="971"/>
      <c r="C4" s="971"/>
      <c r="D4" s="971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559</v>
      </c>
    </row>
    <row r="7" spans="1:5" s="15" customFormat="1" ht="24.6" thickTop="1" x14ac:dyDescent="0.25">
      <c r="A7" s="29" t="s">
        <v>143</v>
      </c>
      <c r="B7" s="30" t="s">
        <v>125</v>
      </c>
      <c r="C7" s="31" t="s">
        <v>22</v>
      </c>
      <c r="D7" s="160"/>
    </row>
    <row r="8" spans="1:5" s="15" customFormat="1" ht="15" customHeight="1" thickBot="1" x14ac:dyDescent="0.3">
      <c r="A8" s="46" t="s">
        <v>466</v>
      </c>
      <c r="B8" s="47" t="s">
        <v>481</v>
      </c>
      <c r="C8" s="48" t="s">
        <v>468</v>
      </c>
      <c r="D8" s="160"/>
    </row>
    <row r="9" spans="1:5" s="1" customFormat="1" ht="15" customHeight="1" thickTop="1" x14ac:dyDescent="0.25">
      <c r="A9" s="185" t="s">
        <v>62</v>
      </c>
      <c r="B9" s="186" t="s">
        <v>1</v>
      </c>
      <c r="C9" s="773">
        <v>327813178</v>
      </c>
      <c r="D9" s="158"/>
      <c r="E9" s="501"/>
    </row>
    <row r="10" spans="1:5" s="1" customFormat="1" ht="15" customHeight="1" x14ac:dyDescent="0.25">
      <c r="A10" s="188" t="s">
        <v>63</v>
      </c>
      <c r="B10" s="189" t="s">
        <v>2</v>
      </c>
      <c r="C10" s="774">
        <v>363505012</v>
      </c>
      <c r="D10" s="158"/>
      <c r="E10" s="501"/>
    </row>
    <row r="11" spans="1:5" s="1" customFormat="1" ht="15" customHeight="1" x14ac:dyDescent="0.25">
      <c r="A11" s="191" t="s">
        <v>64</v>
      </c>
      <c r="B11" s="192" t="s">
        <v>3</v>
      </c>
      <c r="C11" s="235">
        <f>C9-C10</f>
        <v>-35691834</v>
      </c>
      <c r="D11" s="158"/>
      <c r="E11" s="502"/>
    </row>
    <row r="12" spans="1:5" s="1" customFormat="1" ht="15" customHeight="1" x14ac:dyDescent="0.25">
      <c r="A12" s="188" t="s">
        <v>65</v>
      </c>
      <c r="B12" s="189" t="s">
        <v>4</v>
      </c>
      <c r="C12" s="774">
        <v>280789817</v>
      </c>
      <c r="D12" s="158"/>
      <c r="E12" s="501"/>
    </row>
    <row r="13" spans="1:5" s="1" customFormat="1" ht="15" customHeight="1" x14ac:dyDescent="0.25">
      <c r="A13" s="188" t="s">
        <v>66</v>
      </c>
      <c r="B13" s="189" t="s">
        <v>5</v>
      </c>
      <c r="C13" s="774">
        <v>21265140</v>
      </c>
      <c r="D13" s="158"/>
      <c r="E13" s="501"/>
    </row>
    <row r="14" spans="1:5" s="1" customFormat="1" ht="15" customHeight="1" x14ac:dyDescent="0.25">
      <c r="A14" s="191" t="s">
        <v>67</v>
      </c>
      <c r="B14" s="192" t="s">
        <v>6</v>
      </c>
      <c r="C14" s="235">
        <f>C12-C13</f>
        <v>259524677</v>
      </c>
      <c r="D14" s="158"/>
      <c r="E14" s="502"/>
    </row>
    <row r="15" spans="1:5" s="1" customFormat="1" ht="15" customHeight="1" x14ac:dyDescent="0.25">
      <c r="A15" s="191" t="s">
        <v>68</v>
      </c>
      <c r="B15" s="192" t="s">
        <v>7</v>
      </c>
      <c r="C15" s="235">
        <f>C11+C14</f>
        <v>223832843</v>
      </c>
      <c r="D15" s="158"/>
      <c r="E15" s="502"/>
    </row>
    <row r="16" spans="1:5" s="1" customFormat="1" ht="15" customHeight="1" x14ac:dyDescent="0.25">
      <c r="A16" s="188" t="s">
        <v>69</v>
      </c>
      <c r="B16" s="189" t="s">
        <v>8</v>
      </c>
      <c r="C16" s="234">
        <v>0</v>
      </c>
      <c r="D16" s="158"/>
      <c r="E16" s="502"/>
    </row>
    <row r="17" spans="1:5" s="1" customFormat="1" ht="15" customHeight="1" x14ac:dyDescent="0.25">
      <c r="A17" s="188" t="s">
        <v>70</v>
      </c>
      <c r="B17" s="189" t="s">
        <v>9</v>
      </c>
      <c r="C17" s="234">
        <v>0</v>
      </c>
      <c r="D17" s="158"/>
      <c r="E17" s="502"/>
    </row>
    <row r="18" spans="1:5" s="1" customFormat="1" ht="15" customHeight="1" x14ac:dyDescent="0.25">
      <c r="A18" s="191" t="s">
        <v>71</v>
      </c>
      <c r="B18" s="192" t="s">
        <v>10</v>
      </c>
      <c r="C18" s="235">
        <v>0</v>
      </c>
      <c r="D18" s="158"/>
    </row>
    <row r="19" spans="1:5" s="1" customFormat="1" ht="15" customHeight="1" x14ac:dyDescent="0.25">
      <c r="A19" s="188" t="s">
        <v>127</v>
      </c>
      <c r="B19" s="189" t="s">
        <v>11</v>
      </c>
      <c r="C19" s="234">
        <v>0</v>
      </c>
      <c r="D19" s="158"/>
    </row>
    <row r="20" spans="1:5" s="1" customFormat="1" ht="15" customHeight="1" x14ac:dyDescent="0.25">
      <c r="A20" s="188" t="s">
        <v>72</v>
      </c>
      <c r="B20" s="189" t="s">
        <v>12</v>
      </c>
      <c r="C20" s="234">
        <v>0</v>
      </c>
      <c r="D20" s="158"/>
    </row>
    <row r="21" spans="1:5" s="1" customFormat="1" ht="15" customHeight="1" x14ac:dyDescent="0.25">
      <c r="A21" s="191" t="s">
        <v>128</v>
      </c>
      <c r="B21" s="192" t="s">
        <v>13</v>
      </c>
      <c r="C21" s="235">
        <v>0</v>
      </c>
      <c r="D21" s="158"/>
    </row>
    <row r="22" spans="1:5" s="1" customFormat="1" ht="15" customHeight="1" x14ac:dyDescent="0.25">
      <c r="A22" s="191" t="s">
        <v>129</v>
      </c>
      <c r="B22" s="192" t="s">
        <v>14</v>
      </c>
      <c r="C22" s="235">
        <v>0</v>
      </c>
      <c r="D22" s="158"/>
    </row>
    <row r="23" spans="1:5" s="1" customFormat="1" ht="15" customHeight="1" x14ac:dyDescent="0.25">
      <c r="A23" s="191" t="s">
        <v>130</v>
      </c>
      <c r="B23" s="192" t="s">
        <v>15</v>
      </c>
      <c r="C23" s="235">
        <f>C15+C22</f>
        <v>223832843</v>
      </c>
      <c r="D23" s="158"/>
    </row>
    <row r="24" spans="1:5" s="1" customFormat="1" ht="15" customHeight="1" x14ac:dyDescent="0.25">
      <c r="A24" s="191" t="s">
        <v>73</v>
      </c>
      <c r="B24" s="192" t="s">
        <v>16</v>
      </c>
      <c r="C24" s="775">
        <v>27282038</v>
      </c>
      <c r="D24" s="8"/>
    </row>
    <row r="25" spans="1:5" ht="15" customHeight="1" x14ac:dyDescent="0.25">
      <c r="A25" s="191" t="s">
        <v>131</v>
      </c>
      <c r="B25" s="192" t="s">
        <v>17</v>
      </c>
      <c r="C25" s="235">
        <f>C15-C24</f>
        <v>196550805</v>
      </c>
    </row>
    <row r="26" spans="1:5" ht="15" customHeight="1" x14ac:dyDescent="0.25">
      <c r="A26" s="191" t="s">
        <v>132</v>
      </c>
      <c r="B26" s="192" t="s">
        <v>19</v>
      </c>
      <c r="C26" s="235">
        <v>0</v>
      </c>
    </row>
    <row r="27" spans="1:5" ht="15" customHeight="1" thickBot="1" x14ac:dyDescent="0.3">
      <c r="A27" s="194" t="s">
        <v>61</v>
      </c>
      <c r="B27" s="195" t="s">
        <v>18</v>
      </c>
      <c r="C27" s="236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F72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415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.../2019. (V....)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1" t="s">
        <v>766</v>
      </c>
      <c r="B4" s="971"/>
      <c r="C4" s="971"/>
      <c r="D4" s="971"/>
      <c r="E4" s="971"/>
      <c r="F4" s="971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559</v>
      </c>
    </row>
    <row r="6" spans="1:6" s="15" customFormat="1" ht="24.6" thickTop="1" x14ac:dyDescent="0.25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6" s="15" customFormat="1" ht="15" customHeight="1" thickBot="1" x14ac:dyDescent="0.3">
      <c r="A7" s="46" t="s">
        <v>466</v>
      </c>
      <c r="B7" s="47" t="s">
        <v>467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s="1" customFormat="1" ht="24.6" thickTop="1" x14ac:dyDescent="0.25">
      <c r="A8" s="185" t="s">
        <v>62</v>
      </c>
      <c r="B8" s="513" t="s">
        <v>344</v>
      </c>
      <c r="C8" s="45">
        <v>40219032</v>
      </c>
      <c r="D8" s="45">
        <v>40263684</v>
      </c>
      <c r="E8" s="45">
        <v>40263684</v>
      </c>
      <c r="F8" s="519">
        <f>E8/D8</f>
        <v>1</v>
      </c>
    </row>
    <row r="9" spans="1:6" s="1" customFormat="1" ht="24" x14ac:dyDescent="0.25">
      <c r="A9" s="188" t="s">
        <v>63</v>
      </c>
      <c r="B9" s="514" t="s">
        <v>345</v>
      </c>
      <c r="C9" s="23">
        <v>13880100</v>
      </c>
      <c r="D9" s="23">
        <v>13880100</v>
      </c>
      <c r="E9" s="23">
        <v>13880100</v>
      </c>
      <c r="F9" s="520">
        <f>E9/D9</f>
        <v>1</v>
      </c>
    </row>
    <row r="10" spans="1:6" s="1" customFormat="1" ht="24" x14ac:dyDescent="0.25">
      <c r="A10" s="188" t="s">
        <v>64</v>
      </c>
      <c r="B10" s="514" t="s">
        <v>346</v>
      </c>
      <c r="C10" s="23">
        <v>6199360</v>
      </c>
      <c r="D10" s="23">
        <v>6068000</v>
      </c>
      <c r="E10" s="23">
        <v>6068000</v>
      </c>
      <c r="F10" s="520">
        <f>E10/D10</f>
        <v>1</v>
      </c>
    </row>
    <row r="11" spans="1:6" s="1" customFormat="1" ht="24" x14ac:dyDescent="0.25">
      <c r="A11" s="188" t="s">
        <v>65</v>
      </c>
      <c r="B11" s="685" t="s">
        <v>347</v>
      </c>
      <c r="C11" s="23">
        <v>1800000</v>
      </c>
      <c r="D11" s="23">
        <v>1950827</v>
      </c>
      <c r="E11" s="23">
        <v>1950827</v>
      </c>
      <c r="F11" s="520">
        <f>E11/D11</f>
        <v>1</v>
      </c>
    </row>
    <row r="12" spans="1:6" s="1" customFormat="1" ht="24" x14ac:dyDescent="0.25">
      <c r="A12" s="188" t="s">
        <v>66</v>
      </c>
      <c r="B12" s="687" t="s">
        <v>588</v>
      </c>
      <c r="C12" s="23">
        <v>0</v>
      </c>
      <c r="D12" s="23">
        <v>10087620</v>
      </c>
      <c r="E12" s="23">
        <v>10087620</v>
      </c>
      <c r="F12" s="520">
        <f t="shared" ref="F12" si="0">E12/D12</f>
        <v>1</v>
      </c>
    </row>
    <row r="13" spans="1:6" s="1" customFormat="1" ht="15" customHeight="1" x14ac:dyDescent="0.25">
      <c r="A13" s="188" t="s">
        <v>67</v>
      </c>
      <c r="B13" s="880" t="s">
        <v>767</v>
      </c>
      <c r="C13" s="23">
        <v>0</v>
      </c>
      <c r="D13" s="23">
        <v>124690</v>
      </c>
      <c r="E13" s="23">
        <v>124690</v>
      </c>
      <c r="F13" s="520"/>
    </row>
    <row r="14" spans="1:6" s="1" customFormat="1" ht="24" x14ac:dyDescent="0.25">
      <c r="A14" s="237" t="s">
        <v>68</v>
      </c>
      <c r="B14" s="686" t="s">
        <v>768</v>
      </c>
      <c r="C14" s="38">
        <f>SUM(C8:C13)</f>
        <v>62098492</v>
      </c>
      <c r="D14" s="38">
        <f t="shared" ref="D14:E14" si="1">SUM(D8:D13)</f>
        <v>72374921</v>
      </c>
      <c r="E14" s="38">
        <f t="shared" si="1"/>
        <v>72374921</v>
      </c>
      <c r="F14" s="521">
        <f t="shared" ref="F14:F34" si="2">E14/D14</f>
        <v>1</v>
      </c>
    </row>
    <row r="15" spans="1:6" s="1" customFormat="1" ht="24" x14ac:dyDescent="0.25">
      <c r="A15" s="237" t="s">
        <v>69</v>
      </c>
      <c r="B15" s="688" t="s">
        <v>349</v>
      </c>
      <c r="C15" s="38">
        <v>15838086</v>
      </c>
      <c r="D15" s="38">
        <v>30033810</v>
      </c>
      <c r="E15" s="38">
        <f>SUM(E16:E18)</f>
        <v>30144906</v>
      </c>
      <c r="F15" s="521">
        <f t="shared" si="2"/>
        <v>1.0036990311918468</v>
      </c>
    </row>
    <row r="16" spans="1:6" s="1" customFormat="1" ht="15" customHeight="1" x14ac:dyDescent="0.25">
      <c r="A16" s="188" t="s">
        <v>70</v>
      </c>
      <c r="B16" s="605" t="s">
        <v>650</v>
      </c>
      <c r="C16" s="881">
        <v>0</v>
      </c>
      <c r="D16" s="881">
        <v>0</v>
      </c>
      <c r="E16" s="881">
        <v>27914810</v>
      </c>
      <c r="F16" s="520"/>
    </row>
    <row r="17" spans="1:6" s="1" customFormat="1" ht="24" x14ac:dyDescent="0.25">
      <c r="A17" s="188" t="s">
        <v>71</v>
      </c>
      <c r="B17" s="605" t="s">
        <v>651</v>
      </c>
      <c r="C17" s="881">
        <v>0</v>
      </c>
      <c r="D17" s="881">
        <v>0</v>
      </c>
      <c r="E17" s="881">
        <v>2119208</v>
      </c>
      <c r="F17" s="520"/>
    </row>
    <row r="18" spans="1:6" s="1" customFormat="1" ht="15" customHeight="1" x14ac:dyDescent="0.25">
      <c r="A18" s="676">
        <v>11</v>
      </c>
      <c r="B18" s="605" t="s">
        <v>589</v>
      </c>
      <c r="C18" s="881">
        <v>0</v>
      </c>
      <c r="D18" s="881">
        <v>0</v>
      </c>
      <c r="E18" s="881">
        <v>110888</v>
      </c>
      <c r="F18" s="521"/>
    </row>
    <row r="19" spans="1:6" s="1" customFormat="1" ht="22.8" x14ac:dyDescent="0.25">
      <c r="A19" s="191">
        <v>12</v>
      </c>
      <c r="B19" s="689" t="s">
        <v>769</v>
      </c>
      <c r="C19" s="34">
        <f>C14+C15</f>
        <v>77936578</v>
      </c>
      <c r="D19" s="34">
        <f t="shared" ref="D19:E19" si="3">D14+D15</f>
        <v>102408731</v>
      </c>
      <c r="E19" s="34">
        <f t="shared" si="3"/>
        <v>102519827</v>
      </c>
      <c r="F19" s="522">
        <f t="shared" si="2"/>
        <v>1.0010848293784638</v>
      </c>
    </row>
    <row r="20" spans="1:6" s="1" customFormat="1" ht="15" customHeight="1" x14ac:dyDescent="0.25">
      <c r="A20" s="237">
        <v>13</v>
      </c>
      <c r="B20" s="515" t="s">
        <v>350</v>
      </c>
      <c r="C20" s="38">
        <v>14476490</v>
      </c>
      <c r="D20" s="38">
        <v>14476490</v>
      </c>
      <c r="E20" s="38">
        <v>14476490</v>
      </c>
      <c r="F20" s="522">
        <f t="shared" si="2"/>
        <v>1</v>
      </c>
    </row>
    <row r="21" spans="1:6" s="1" customFormat="1" ht="24" x14ac:dyDescent="0.25">
      <c r="A21" s="237">
        <v>14</v>
      </c>
      <c r="B21" s="515" t="s">
        <v>351</v>
      </c>
      <c r="C21" s="38">
        <v>32831001</v>
      </c>
      <c r="D21" s="38">
        <v>18703956</v>
      </c>
      <c r="E21" s="38">
        <f>E22</f>
        <v>18703956</v>
      </c>
      <c r="F21" s="522">
        <f t="shared" si="2"/>
        <v>1</v>
      </c>
    </row>
    <row r="22" spans="1:6" s="1" customFormat="1" ht="15" customHeight="1" x14ac:dyDescent="0.25">
      <c r="A22" s="188">
        <v>15</v>
      </c>
      <c r="B22" s="514" t="s">
        <v>652</v>
      </c>
      <c r="C22" s="23"/>
      <c r="D22" s="23"/>
      <c r="E22" s="23">
        <v>18703956</v>
      </c>
      <c r="F22" s="520"/>
    </row>
    <row r="23" spans="1:6" s="1" customFormat="1" ht="22.8" x14ac:dyDescent="0.25">
      <c r="A23" s="191">
        <v>16</v>
      </c>
      <c r="B23" s="516" t="s">
        <v>770</v>
      </c>
      <c r="C23" s="34">
        <f>C20+C21</f>
        <v>47307491</v>
      </c>
      <c r="D23" s="34">
        <f>D20+D21</f>
        <v>33180446</v>
      </c>
      <c r="E23" s="34">
        <f>E20+E21</f>
        <v>33180446</v>
      </c>
      <c r="F23" s="521">
        <f t="shared" si="2"/>
        <v>1</v>
      </c>
    </row>
    <row r="24" spans="1:6" s="1" customFormat="1" ht="15" customHeight="1" x14ac:dyDescent="0.25">
      <c r="A24" s="237">
        <v>17</v>
      </c>
      <c r="B24" s="515" t="s">
        <v>352</v>
      </c>
      <c r="C24" s="23">
        <v>51000000</v>
      </c>
      <c r="D24" s="23">
        <v>51000000</v>
      </c>
      <c r="E24" s="23">
        <f>SUM(E25:E26)</f>
        <v>56827538</v>
      </c>
      <c r="F24" s="521">
        <f t="shared" si="2"/>
        <v>1.1142654509803922</v>
      </c>
    </row>
    <row r="25" spans="1:6" s="1" customFormat="1" ht="15" customHeight="1" x14ac:dyDescent="0.25">
      <c r="A25" s="188">
        <v>18</v>
      </c>
      <c r="B25" s="514" t="s">
        <v>353</v>
      </c>
      <c r="C25" s="23">
        <v>0</v>
      </c>
      <c r="D25" s="23">
        <v>0</v>
      </c>
      <c r="E25" s="42">
        <v>41365305</v>
      </c>
      <c r="F25" s="520"/>
    </row>
    <row r="26" spans="1:6" s="1" customFormat="1" ht="15" customHeight="1" x14ac:dyDescent="0.25">
      <c r="A26" s="188">
        <v>19</v>
      </c>
      <c r="B26" s="514" t="s">
        <v>354</v>
      </c>
      <c r="C26" s="23">
        <v>0</v>
      </c>
      <c r="D26" s="23">
        <v>0</v>
      </c>
      <c r="E26" s="42">
        <v>15462233</v>
      </c>
      <c r="F26" s="520"/>
    </row>
    <row r="27" spans="1:6" s="1" customFormat="1" ht="15" customHeight="1" x14ac:dyDescent="0.25">
      <c r="A27" s="188">
        <v>20</v>
      </c>
      <c r="B27" s="514" t="s">
        <v>355</v>
      </c>
      <c r="C27" s="23">
        <v>14000000</v>
      </c>
      <c r="D27" s="23">
        <v>14000000</v>
      </c>
      <c r="E27" s="23">
        <f>E28</f>
        <v>19171981</v>
      </c>
      <c r="F27" s="520">
        <f t="shared" si="2"/>
        <v>1.3694272142857142</v>
      </c>
    </row>
    <row r="28" spans="1:6" s="1" customFormat="1" ht="24" x14ac:dyDescent="0.25">
      <c r="A28" s="238">
        <v>21</v>
      </c>
      <c r="B28" s="517" t="s">
        <v>357</v>
      </c>
      <c r="C28" s="23">
        <v>0</v>
      </c>
      <c r="D28" s="23">
        <v>0</v>
      </c>
      <c r="E28" s="42">
        <v>19171981</v>
      </c>
      <c r="F28" s="523"/>
    </row>
    <row r="29" spans="1:6" s="1" customFormat="1" ht="15" customHeight="1" x14ac:dyDescent="0.25">
      <c r="A29" s="188">
        <v>22</v>
      </c>
      <c r="B29" s="514" t="s">
        <v>358</v>
      </c>
      <c r="C29" s="23">
        <v>1600000</v>
      </c>
      <c r="D29" s="23">
        <v>1600000</v>
      </c>
      <c r="E29" s="23">
        <f>E30</f>
        <v>2285127</v>
      </c>
      <c r="F29" s="520">
        <f t="shared" si="2"/>
        <v>1.428204375</v>
      </c>
    </row>
    <row r="30" spans="1:6" s="1" customFormat="1" ht="24" x14ac:dyDescent="0.25">
      <c r="A30" s="238">
        <v>23</v>
      </c>
      <c r="B30" s="517" t="s">
        <v>356</v>
      </c>
      <c r="C30" s="23">
        <v>0</v>
      </c>
      <c r="D30" s="23">
        <v>0</v>
      </c>
      <c r="E30" s="42">
        <v>2285127</v>
      </c>
      <c r="F30" s="523"/>
    </row>
    <row r="31" spans="1:6" s="1" customFormat="1" ht="15" customHeight="1" x14ac:dyDescent="0.25">
      <c r="A31" s="188">
        <v>24</v>
      </c>
      <c r="B31" s="514" t="s">
        <v>359</v>
      </c>
      <c r="C31" s="23">
        <v>17000000</v>
      </c>
      <c r="D31" s="23">
        <v>17000000</v>
      </c>
      <c r="E31" s="23">
        <f>E32</f>
        <v>23114800</v>
      </c>
      <c r="F31" s="520">
        <f t="shared" si="2"/>
        <v>1.3596941176470587</v>
      </c>
    </row>
    <row r="32" spans="1:6" s="1" customFormat="1" ht="15" customHeight="1" x14ac:dyDescent="0.25">
      <c r="A32" s="238">
        <v>25</v>
      </c>
      <c r="B32" s="517" t="s">
        <v>360</v>
      </c>
      <c r="C32" s="23">
        <v>0</v>
      </c>
      <c r="D32" s="23">
        <v>0</v>
      </c>
      <c r="E32" s="42">
        <v>23114800</v>
      </c>
      <c r="F32" s="523"/>
    </row>
    <row r="33" spans="1:6" s="1" customFormat="1" ht="15" customHeight="1" x14ac:dyDescent="0.25">
      <c r="A33" s="237">
        <v>26</v>
      </c>
      <c r="B33" s="515" t="s">
        <v>361</v>
      </c>
      <c r="C33" s="38">
        <f>C27+C29+C31</f>
        <v>32600000</v>
      </c>
      <c r="D33" s="38">
        <f>D27+D29+D31</f>
        <v>32600000</v>
      </c>
      <c r="E33" s="38">
        <f>E27+E29+E31</f>
        <v>44571908</v>
      </c>
      <c r="F33" s="521">
        <f t="shared" si="2"/>
        <v>1.3672364417177914</v>
      </c>
    </row>
    <row r="34" spans="1:6" s="56" customFormat="1" ht="15" customHeight="1" x14ac:dyDescent="0.25">
      <c r="A34" s="237">
        <v>27</v>
      </c>
      <c r="B34" s="515" t="s">
        <v>362</v>
      </c>
      <c r="C34" s="38">
        <v>400000</v>
      </c>
      <c r="D34" s="38">
        <v>400000</v>
      </c>
      <c r="E34" s="38">
        <v>768575</v>
      </c>
      <c r="F34" s="521">
        <f t="shared" si="2"/>
        <v>1.9214374999999999</v>
      </c>
    </row>
    <row r="35" spans="1:6" ht="18" customHeight="1" thickBot="1" x14ac:dyDescent="0.3">
      <c r="A35" s="194">
        <v>28</v>
      </c>
      <c r="B35" s="518" t="s">
        <v>653</v>
      </c>
      <c r="C35" s="122">
        <f>C24+C33+C34</f>
        <v>84000000</v>
      </c>
      <c r="D35" s="122">
        <f>D24+D33+D34</f>
        <v>84000000</v>
      </c>
      <c r="E35" s="122">
        <f>E24+E33+E34</f>
        <v>102168021</v>
      </c>
      <c r="F35" s="524">
        <f>E35/D35</f>
        <v>1.2162859642857142</v>
      </c>
    </row>
    <row r="36" spans="1:6" s="56" customFormat="1" ht="6" customHeight="1" thickTop="1" x14ac:dyDescent="0.25">
      <c r="A36" s="9"/>
      <c r="B36" s="9"/>
      <c r="C36" s="9"/>
      <c r="D36" s="9"/>
      <c r="E36" s="9"/>
      <c r="F36" s="9"/>
    </row>
    <row r="37" spans="1:6" s="56" customFormat="1" ht="15" customHeight="1" x14ac:dyDescent="0.25">
      <c r="A37" s="184"/>
      <c r="B37" s="178"/>
      <c r="C37" s="179"/>
      <c r="D37" s="179"/>
      <c r="E37" s="179"/>
      <c r="F37" s="5" t="s">
        <v>416</v>
      </c>
    </row>
    <row r="38" spans="1:6" s="56" customFormat="1" ht="15" customHeight="1" x14ac:dyDescent="0.25">
      <c r="A38" s="184"/>
      <c r="B38" s="776"/>
      <c r="C38" s="179"/>
      <c r="D38" s="179"/>
      <c r="E38" s="179"/>
      <c r="F38" s="5" t="str">
        <f>F2</f>
        <v>a  .../2019. (V....) önkormányzati rendelethez</v>
      </c>
    </row>
    <row r="39" spans="1:6" s="56" customFormat="1" ht="15" customHeight="1" x14ac:dyDescent="0.25">
      <c r="A39" s="184"/>
      <c r="B39" s="178"/>
      <c r="C39" s="179"/>
      <c r="D39" s="179"/>
      <c r="E39" s="179"/>
      <c r="F39" s="5"/>
    </row>
    <row r="40" spans="1:6" s="56" customFormat="1" ht="13.2" thickBot="1" x14ac:dyDescent="0.3">
      <c r="A40" s="184"/>
      <c r="B40" s="178"/>
      <c r="C40" s="179"/>
      <c r="D40" s="179"/>
      <c r="E40" s="179"/>
      <c r="F40" s="5" t="s">
        <v>559</v>
      </c>
    </row>
    <row r="41" spans="1:6" s="56" customFormat="1" ht="24.6" thickTop="1" x14ac:dyDescent="0.25">
      <c r="A41" s="29" t="s">
        <v>143</v>
      </c>
      <c r="B41" s="30" t="s">
        <v>125</v>
      </c>
      <c r="C41" s="30" t="s">
        <v>138</v>
      </c>
      <c r="D41" s="30" t="s">
        <v>139</v>
      </c>
      <c r="E41" s="30" t="s">
        <v>140</v>
      </c>
      <c r="F41" s="31" t="s">
        <v>142</v>
      </c>
    </row>
    <row r="42" spans="1:6" s="56" customFormat="1" ht="15" customHeight="1" thickBot="1" x14ac:dyDescent="0.3">
      <c r="A42" s="46" t="s">
        <v>466</v>
      </c>
      <c r="B42" s="47" t="s">
        <v>467</v>
      </c>
      <c r="C42" s="47" t="s">
        <v>468</v>
      </c>
      <c r="D42" s="47" t="s">
        <v>469</v>
      </c>
      <c r="E42" s="47" t="s">
        <v>470</v>
      </c>
      <c r="F42" s="48" t="s">
        <v>471</v>
      </c>
    </row>
    <row r="43" spans="1:6" s="56" customFormat="1" ht="15" customHeight="1" thickTop="1" x14ac:dyDescent="0.25">
      <c r="A43" s="185">
        <v>29</v>
      </c>
      <c r="B43" s="513" t="s">
        <v>363</v>
      </c>
      <c r="C43" s="45">
        <v>300000</v>
      </c>
      <c r="D43" s="45">
        <v>300000</v>
      </c>
      <c r="E43" s="45">
        <v>611790</v>
      </c>
      <c r="F43" s="239">
        <f>E43/D43</f>
        <v>2.0392999999999999</v>
      </c>
    </row>
    <row r="44" spans="1:6" s="56" customFormat="1" ht="15" customHeight="1" x14ac:dyDescent="0.25">
      <c r="A44" s="526">
        <v>30</v>
      </c>
      <c r="B44" s="514" t="s">
        <v>364</v>
      </c>
      <c r="C44" s="23">
        <v>40028000</v>
      </c>
      <c r="D44" s="23">
        <v>39728000</v>
      </c>
      <c r="E44" s="23">
        <v>50738664</v>
      </c>
      <c r="F44" s="239">
        <f t="shared" ref="F44:F66" si="4">E44/D44</f>
        <v>1.277151228352799</v>
      </c>
    </row>
    <row r="45" spans="1:6" s="1" customFormat="1" ht="15" customHeight="1" x14ac:dyDescent="0.25">
      <c r="A45" s="525">
        <v>31</v>
      </c>
      <c r="B45" s="514" t="s">
        <v>365</v>
      </c>
      <c r="C45" s="23">
        <v>4800000</v>
      </c>
      <c r="D45" s="23">
        <v>4800000</v>
      </c>
      <c r="E45" s="23">
        <v>5185941</v>
      </c>
      <c r="F45" s="239">
        <f t="shared" si="4"/>
        <v>1.0804043750000001</v>
      </c>
    </row>
    <row r="46" spans="1:6" s="1" customFormat="1" ht="15" customHeight="1" x14ac:dyDescent="0.25">
      <c r="A46" s="526">
        <v>32</v>
      </c>
      <c r="B46" s="514" t="s">
        <v>366</v>
      </c>
      <c r="C46" s="23">
        <v>7000000</v>
      </c>
      <c r="D46" s="23">
        <v>7300000</v>
      </c>
      <c r="E46" s="23">
        <v>7308001</v>
      </c>
      <c r="F46" s="239">
        <f t="shared" si="4"/>
        <v>1.0010960273972602</v>
      </c>
    </row>
    <row r="47" spans="1:6" s="1" customFormat="1" ht="15" customHeight="1" x14ac:dyDescent="0.25">
      <c r="A47" s="525">
        <v>33</v>
      </c>
      <c r="B47" s="514" t="s">
        <v>367</v>
      </c>
      <c r="C47" s="23">
        <v>14073000</v>
      </c>
      <c r="D47" s="23">
        <v>14073000</v>
      </c>
      <c r="E47" s="23">
        <v>17057770</v>
      </c>
      <c r="F47" s="239">
        <f t="shared" si="4"/>
        <v>1.2120919491224331</v>
      </c>
    </row>
    <row r="48" spans="1:6" s="1" customFormat="1" ht="15" customHeight="1" x14ac:dyDescent="0.25">
      <c r="A48" s="777">
        <v>34</v>
      </c>
      <c r="B48" s="514" t="s">
        <v>654</v>
      </c>
      <c r="C48" s="23">
        <v>2728000</v>
      </c>
      <c r="D48" s="23">
        <v>7081000</v>
      </c>
      <c r="E48" s="23">
        <v>7081000</v>
      </c>
      <c r="F48" s="239"/>
    </row>
    <row r="49" spans="1:6" s="1" customFormat="1" ht="15" customHeight="1" x14ac:dyDescent="0.25">
      <c r="A49" s="526">
        <v>35</v>
      </c>
      <c r="B49" s="514" t="s">
        <v>590</v>
      </c>
      <c r="C49" s="23">
        <v>750000</v>
      </c>
      <c r="D49" s="23">
        <v>750000</v>
      </c>
      <c r="E49" s="23">
        <v>751244</v>
      </c>
      <c r="F49" s="239">
        <f t="shared" si="4"/>
        <v>1.0016586666666667</v>
      </c>
    </row>
    <row r="50" spans="1:6" s="1" customFormat="1" ht="15.75" customHeight="1" x14ac:dyDescent="0.25">
      <c r="A50" s="526">
        <v>36</v>
      </c>
      <c r="B50" s="514" t="s">
        <v>524</v>
      </c>
      <c r="C50" s="23">
        <v>453</v>
      </c>
      <c r="D50" s="23">
        <v>1360</v>
      </c>
      <c r="E50" s="23">
        <v>30666</v>
      </c>
      <c r="F50" s="239">
        <f t="shared" si="4"/>
        <v>22.548529411764704</v>
      </c>
    </row>
    <row r="51" spans="1:6" s="1" customFormat="1" ht="18" customHeight="1" x14ac:dyDescent="0.25">
      <c r="A51" s="191">
        <v>37</v>
      </c>
      <c r="B51" s="516" t="s">
        <v>771</v>
      </c>
      <c r="C51" s="34">
        <f>SUM(C43:C50)</f>
        <v>69679453</v>
      </c>
      <c r="D51" s="34">
        <f>SUM(D43:D50)</f>
        <v>74033360</v>
      </c>
      <c r="E51" s="34">
        <f>SUM(E43:E50)</f>
        <v>88765076</v>
      </c>
      <c r="F51" s="241">
        <f t="shared" si="4"/>
        <v>1.1989875375101171</v>
      </c>
    </row>
    <row r="52" spans="1:6" s="1" customFormat="1" ht="18" customHeight="1" x14ac:dyDescent="0.25">
      <c r="A52" s="191">
        <v>38</v>
      </c>
      <c r="B52" s="516" t="s">
        <v>773</v>
      </c>
      <c r="C52" s="34">
        <v>0</v>
      </c>
      <c r="D52" s="34">
        <v>0</v>
      </c>
      <c r="E52" s="34">
        <v>0</v>
      </c>
      <c r="F52" s="241"/>
    </row>
    <row r="53" spans="1:6" s="1" customFormat="1" ht="15" customHeight="1" x14ac:dyDescent="0.25">
      <c r="A53" s="188">
        <v>39</v>
      </c>
      <c r="B53" s="514" t="s">
        <v>368</v>
      </c>
      <c r="C53" s="23">
        <v>0</v>
      </c>
      <c r="D53" s="23">
        <v>154600</v>
      </c>
      <c r="E53" s="23">
        <v>154600</v>
      </c>
      <c r="F53" s="239">
        <f t="shared" si="4"/>
        <v>1</v>
      </c>
    </row>
    <row r="54" spans="1:6" s="1" customFormat="1" ht="15" customHeight="1" x14ac:dyDescent="0.25">
      <c r="A54" s="238">
        <v>40</v>
      </c>
      <c r="B54" s="517" t="s">
        <v>370</v>
      </c>
      <c r="C54" s="23">
        <v>0</v>
      </c>
      <c r="D54" s="23">
        <v>0</v>
      </c>
      <c r="E54" s="42">
        <v>154600</v>
      </c>
      <c r="F54" s="240"/>
    </row>
    <row r="55" spans="1:6" s="1" customFormat="1" ht="18" customHeight="1" x14ac:dyDescent="0.25">
      <c r="A55" s="191">
        <v>41</v>
      </c>
      <c r="B55" s="516" t="s">
        <v>774</v>
      </c>
      <c r="C55" s="34">
        <f>C53</f>
        <v>0</v>
      </c>
      <c r="D55" s="34">
        <f>D53</f>
        <v>154600</v>
      </c>
      <c r="E55" s="34">
        <f>E53</f>
        <v>154600</v>
      </c>
      <c r="F55" s="241">
        <f t="shared" si="4"/>
        <v>1</v>
      </c>
    </row>
    <row r="56" spans="1:6" s="1" customFormat="1" ht="15" customHeight="1" x14ac:dyDescent="0.25">
      <c r="A56" s="188">
        <v>42</v>
      </c>
      <c r="B56" s="514" t="s">
        <v>371</v>
      </c>
      <c r="C56" s="23">
        <v>132000</v>
      </c>
      <c r="D56" s="23">
        <v>110046</v>
      </c>
      <c r="E56" s="23">
        <f>SUM(E57:E58)</f>
        <v>1025208</v>
      </c>
      <c r="F56" s="239">
        <f t="shared" si="4"/>
        <v>9.3161768714901037</v>
      </c>
    </row>
    <row r="57" spans="1:6" s="1" customFormat="1" ht="15" customHeight="1" x14ac:dyDescent="0.25">
      <c r="A57" s="238">
        <v>43</v>
      </c>
      <c r="B57" s="517" t="s">
        <v>772</v>
      </c>
      <c r="C57" s="42"/>
      <c r="D57" s="42"/>
      <c r="E57" s="42">
        <v>915162</v>
      </c>
      <c r="F57" s="240"/>
    </row>
    <row r="58" spans="1:6" s="1" customFormat="1" ht="15" customHeight="1" x14ac:dyDescent="0.25">
      <c r="A58" s="238">
        <v>44</v>
      </c>
      <c r="B58" s="517" t="s">
        <v>372</v>
      </c>
      <c r="C58" s="42"/>
      <c r="D58" s="42"/>
      <c r="E58" s="42">
        <v>110046</v>
      </c>
      <c r="F58" s="240"/>
    </row>
    <row r="59" spans="1:6" s="1" customFormat="1" ht="18" customHeight="1" x14ac:dyDescent="0.25">
      <c r="A59" s="191">
        <v>45</v>
      </c>
      <c r="B59" s="516" t="s">
        <v>775</v>
      </c>
      <c r="C59" s="34">
        <f>C56</f>
        <v>132000</v>
      </c>
      <c r="D59" s="34">
        <f>D56</f>
        <v>110046</v>
      </c>
      <c r="E59" s="34">
        <f>E56</f>
        <v>1025208</v>
      </c>
      <c r="F59" s="241">
        <f t="shared" si="4"/>
        <v>9.3161768714901037</v>
      </c>
    </row>
    <row r="60" spans="1:6" s="778" customFormat="1" ht="22.8" x14ac:dyDescent="0.25">
      <c r="A60" s="527">
        <v>46</v>
      </c>
      <c r="B60" s="528" t="s">
        <v>776</v>
      </c>
      <c r="C60" s="503">
        <f>C19+C23+C35+C51+C52+C55+C59</f>
        <v>279055522</v>
      </c>
      <c r="D60" s="503">
        <f>D19+D23+D35+D51+D52+D55+D59</f>
        <v>293887183</v>
      </c>
      <c r="E60" s="503">
        <f>E19+E23+E35+E51+E52+E55+E59</f>
        <v>327813178</v>
      </c>
      <c r="F60" s="529">
        <f t="shared" si="4"/>
        <v>1.1154388383109584</v>
      </c>
    </row>
    <row r="61" spans="1:6" s="1" customFormat="1" ht="15" customHeight="1" x14ac:dyDescent="0.25">
      <c r="A61" s="779">
        <v>51</v>
      </c>
      <c r="B61" s="780" t="s">
        <v>655</v>
      </c>
      <c r="C61" s="781">
        <v>100000000</v>
      </c>
      <c r="D61" s="781">
        <v>100000000</v>
      </c>
      <c r="E61" s="781">
        <v>100000000</v>
      </c>
      <c r="F61" s="246">
        <f t="shared" si="4"/>
        <v>1</v>
      </c>
    </row>
    <row r="62" spans="1:6" s="1" customFormat="1" x14ac:dyDescent="0.25">
      <c r="A62" s="242">
        <v>52</v>
      </c>
      <c r="B62" s="537" t="s">
        <v>373</v>
      </c>
      <c r="C62" s="23">
        <v>178227478</v>
      </c>
      <c r="D62" s="23">
        <v>178227480</v>
      </c>
      <c r="E62" s="23">
        <v>178227480</v>
      </c>
      <c r="F62" s="247">
        <f t="shared" si="4"/>
        <v>1</v>
      </c>
    </row>
    <row r="63" spans="1:6" s="1" customFormat="1" ht="15" customHeight="1" x14ac:dyDescent="0.25">
      <c r="A63" s="243">
        <v>52</v>
      </c>
      <c r="B63" s="515" t="s">
        <v>591</v>
      </c>
      <c r="C63" s="38">
        <f>SUM(C62)</f>
        <v>178227478</v>
      </c>
      <c r="D63" s="38">
        <f t="shared" ref="D63:E63" si="5">SUM(D62)</f>
        <v>178227480</v>
      </c>
      <c r="E63" s="38">
        <f t="shared" si="5"/>
        <v>178227480</v>
      </c>
      <c r="F63" s="246">
        <f t="shared" si="4"/>
        <v>1</v>
      </c>
    </row>
    <row r="64" spans="1:6" s="1" customFormat="1" ht="15" customHeight="1" x14ac:dyDescent="0.25">
      <c r="A64" s="244">
        <v>53</v>
      </c>
      <c r="B64" s="515" t="s">
        <v>374</v>
      </c>
      <c r="C64" s="38">
        <v>0</v>
      </c>
      <c r="D64" s="38">
        <v>2562337</v>
      </c>
      <c r="E64" s="38">
        <v>2562337</v>
      </c>
      <c r="F64" s="246">
        <f t="shared" si="4"/>
        <v>1</v>
      </c>
    </row>
    <row r="65" spans="1:6" s="1" customFormat="1" ht="18" customHeight="1" x14ac:dyDescent="0.25">
      <c r="A65" s="536">
        <v>54</v>
      </c>
      <c r="B65" s="516" t="s">
        <v>656</v>
      </c>
      <c r="C65" s="23">
        <f>C61+C63+C64</f>
        <v>278227478</v>
      </c>
      <c r="D65" s="23">
        <f t="shared" ref="D65:E65" si="6">D61+D63+D64</f>
        <v>280789817</v>
      </c>
      <c r="E65" s="23">
        <f t="shared" si="6"/>
        <v>280789817</v>
      </c>
      <c r="F65" s="245">
        <f t="shared" si="4"/>
        <v>1</v>
      </c>
    </row>
    <row r="66" spans="1:6" s="1" customFormat="1" ht="18" customHeight="1" thickBot="1" x14ac:dyDescent="0.3">
      <c r="A66" s="530">
        <v>55</v>
      </c>
      <c r="B66" s="531" t="s">
        <v>592</v>
      </c>
      <c r="C66" s="538">
        <f>C65</f>
        <v>278227478</v>
      </c>
      <c r="D66" s="538">
        <f t="shared" ref="D66:E66" si="7">D65</f>
        <v>280789817</v>
      </c>
      <c r="E66" s="538">
        <f t="shared" si="7"/>
        <v>280789817</v>
      </c>
      <c r="F66" s="529">
        <f t="shared" si="4"/>
        <v>1</v>
      </c>
    </row>
    <row r="67" spans="1:6" s="1" customFormat="1" ht="18" customHeight="1" thickTop="1" thickBot="1" x14ac:dyDescent="0.3">
      <c r="A67" s="532">
        <v>56</v>
      </c>
      <c r="B67" s="533" t="s">
        <v>593</v>
      </c>
      <c r="C67" s="534">
        <f>C60+C66</f>
        <v>557283000</v>
      </c>
      <c r="D67" s="534">
        <f>D60+D66</f>
        <v>574677000</v>
      </c>
      <c r="E67" s="534">
        <f>E60+E66</f>
        <v>608602995</v>
      </c>
      <c r="F67" s="535">
        <f>E67/D67</f>
        <v>1.0590348926440418</v>
      </c>
    </row>
    <row r="68" spans="1:6" s="1" customFormat="1" ht="15" customHeight="1" thickTop="1" x14ac:dyDescent="0.25">
      <c r="A68" s="17"/>
      <c r="B68" s="9"/>
      <c r="C68" s="9"/>
      <c r="D68" s="9"/>
      <c r="E68" s="9"/>
      <c r="F68" s="9"/>
    </row>
    <row r="69" spans="1:6" s="1" customFormat="1" ht="20.100000000000001" customHeight="1" x14ac:dyDescent="0.25">
      <c r="A69" s="17"/>
      <c r="B69" s="9"/>
      <c r="C69" s="9"/>
      <c r="D69" s="9"/>
      <c r="E69" s="9"/>
      <c r="F69" s="9"/>
    </row>
    <row r="70" spans="1:6" s="1" customFormat="1" ht="20.100000000000001" customHeight="1" x14ac:dyDescent="0.25">
      <c r="A70" s="9"/>
      <c r="B70" s="9"/>
      <c r="C70" s="9"/>
      <c r="D70" s="9"/>
      <c r="E70" s="9"/>
      <c r="F70" s="9"/>
    </row>
    <row r="71" spans="1:6" s="1" customFormat="1" ht="15" customHeight="1" x14ac:dyDescent="0.25">
      <c r="A71" s="9"/>
      <c r="B71" s="9"/>
      <c r="C71" s="9"/>
      <c r="D71" s="9"/>
      <c r="E71" s="9"/>
      <c r="F71" s="9"/>
    </row>
    <row r="72" spans="1:6" s="1" customFormat="1" ht="15" customHeight="1" x14ac:dyDescent="0.25">
      <c r="A72" s="9"/>
      <c r="B72" s="9"/>
      <c r="C72" s="9"/>
      <c r="D72" s="9"/>
      <c r="E72" s="9"/>
      <c r="F72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6</vt:i4>
      </vt:variant>
    </vt:vector>
  </HeadingPairs>
  <TitlesOfParts>
    <vt:vector size="41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2018-05-23T11:06:39Z</cp:lastPrinted>
  <dcterms:created xsi:type="dcterms:W3CDTF">2014-04-11T11:05:02Z</dcterms:created>
  <dcterms:modified xsi:type="dcterms:W3CDTF">2019-05-22T09:52:14Z</dcterms:modified>
</cp:coreProperties>
</file>