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8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26" r:id="rId10"/>
    <sheet name="11. melléklet" sheetId="10" r:id="rId11"/>
    <sheet name="12. melléklet" sheetId="11" r:id="rId12"/>
    <sheet name="13. melléklet" sheetId="14" r:id="rId13"/>
    <sheet name="14. melléklet" sheetId="25" r:id="rId14"/>
    <sheet name="15. melléklet" sheetId="23" r:id="rId15"/>
  </sheets>
  <definedNames>
    <definedName name="_xlnm.Print_Area" localSheetId="0">'1. melléklet'!$A$1:$H$84</definedName>
    <definedName name="_xlnm.Print_Area" localSheetId="10">'11. melléklet'!$A$1:$E$38</definedName>
    <definedName name="_xlnm.Print_Area" localSheetId="11">'12. melléklet'!$A$1:$G$39</definedName>
    <definedName name="_xlnm.Print_Area" localSheetId="12">'13. melléklet'!$A$1:$O$24</definedName>
    <definedName name="_xlnm.Print_Area" localSheetId="4">'5. melléklet'!$A$1:$E$39</definedName>
  </definedNames>
  <calcPr calcId="181029"/>
</workbook>
</file>

<file path=xl/calcChain.xml><?xml version="1.0" encoding="utf-8"?>
<calcChain xmlns="http://schemas.openxmlformats.org/spreadsheetml/2006/main">
  <c r="C23" i="2" l="1"/>
  <c r="E29" i="13"/>
  <c r="E24" i="13"/>
  <c r="F21" i="31"/>
  <c r="E21" i="31"/>
  <c r="C21" i="31"/>
  <c r="K15" i="2"/>
  <c r="C13" i="14" l="1"/>
  <c r="C14" i="14"/>
  <c r="G11" i="14"/>
  <c r="E12" i="14"/>
  <c r="E21" i="14"/>
  <c r="C21" i="14"/>
  <c r="D21" i="14"/>
  <c r="C11" i="14"/>
  <c r="C11" i="25" l="1"/>
  <c r="C17" i="25"/>
  <c r="C14" i="25"/>
  <c r="I22" i="2"/>
  <c r="J22" i="2"/>
  <c r="K22" i="2"/>
  <c r="H22" i="2"/>
  <c r="I21" i="2"/>
  <c r="J21" i="2"/>
  <c r="H21" i="2"/>
  <c r="E30" i="13" l="1"/>
  <c r="D30" i="13"/>
  <c r="C30" i="13"/>
  <c r="D20" i="13"/>
  <c r="E20" i="13"/>
  <c r="F20" i="13"/>
  <c r="G20" i="13"/>
  <c r="H20" i="13"/>
  <c r="C20" i="13"/>
  <c r="E19" i="13"/>
  <c r="D19" i="13"/>
  <c r="C19" i="13"/>
  <c r="F24" i="30"/>
  <c r="F14" i="30"/>
  <c r="I42" i="30" l="1"/>
  <c r="H42" i="30"/>
  <c r="G42" i="30"/>
  <c r="D42" i="30"/>
  <c r="E42" i="30"/>
  <c r="C42" i="30"/>
  <c r="F41" i="30"/>
  <c r="G43" i="30"/>
  <c r="C43" i="30"/>
  <c r="E8" i="18"/>
  <c r="F8" i="18" s="1"/>
  <c r="D8" i="18" l="1"/>
  <c r="C10" i="18"/>
  <c r="C8" i="18"/>
  <c r="D18" i="9"/>
  <c r="D8" i="9" l="1"/>
  <c r="H15" i="2" l="1"/>
  <c r="F26" i="2" l="1"/>
  <c r="J26" i="2"/>
  <c r="K26" i="2"/>
  <c r="I26" i="2"/>
  <c r="E26" i="2"/>
  <c r="D26" i="2"/>
  <c r="E83" i="1"/>
  <c r="F83" i="1"/>
  <c r="D83" i="1"/>
  <c r="F46" i="1"/>
  <c r="G46" i="1"/>
  <c r="D46" i="1"/>
  <c r="E46" i="1"/>
  <c r="E82" i="1"/>
  <c r="F82" i="1"/>
  <c r="G82" i="1"/>
  <c r="D82" i="1"/>
  <c r="E80" i="1"/>
  <c r="F80" i="1"/>
  <c r="G80" i="1"/>
  <c r="H80" i="1" s="1"/>
  <c r="D80" i="1"/>
  <c r="E45" i="1"/>
  <c r="F45" i="1"/>
  <c r="G45" i="1"/>
  <c r="D45" i="1"/>
  <c r="F42" i="1"/>
  <c r="G42" i="1"/>
  <c r="H42" i="1" s="1"/>
  <c r="E42" i="1"/>
  <c r="G83" i="1" l="1"/>
  <c r="C8" i="2"/>
  <c r="I15" i="7"/>
  <c r="I16" i="7"/>
  <c r="I31" i="7"/>
  <c r="I32" i="7"/>
  <c r="I49" i="7"/>
  <c r="I47" i="7"/>
  <c r="I57" i="7"/>
  <c r="I97" i="7"/>
  <c r="F46" i="7"/>
  <c r="G46" i="7"/>
  <c r="E46" i="7"/>
  <c r="H46" i="7"/>
  <c r="I42" i="7"/>
  <c r="E51" i="7"/>
  <c r="E43" i="7"/>
  <c r="E40" i="7"/>
  <c r="E37" i="7"/>
  <c r="E34" i="7"/>
  <c r="E24" i="7"/>
  <c r="E20" i="7"/>
  <c r="E18" i="7" s="1"/>
  <c r="E10" i="7"/>
  <c r="E9" i="7" s="1"/>
  <c r="I95" i="7"/>
  <c r="H94" i="7"/>
  <c r="F94" i="7"/>
  <c r="G94" i="7"/>
  <c r="E94" i="7"/>
  <c r="E99" i="7" s="1"/>
  <c r="E89" i="7"/>
  <c r="E83" i="7"/>
  <c r="E77" i="7"/>
  <c r="E71" i="7"/>
  <c r="E66" i="7" s="1"/>
  <c r="E61" i="7"/>
  <c r="E55" i="7"/>
  <c r="F30" i="8"/>
  <c r="G30" i="8"/>
  <c r="H30" i="8"/>
  <c r="E45" i="7" l="1"/>
  <c r="E36" i="7"/>
  <c r="E54" i="7"/>
  <c r="E82" i="7" s="1"/>
  <c r="E93" i="7"/>
  <c r="E100" i="7" l="1"/>
  <c r="G22" i="8"/>
  <c r="E39" i="8"/>
  <c r="E34" i="8" s="1"/>
  <c r="E30" i="8"/>
  <c r="E21" i="8" s="1"/>
  <c r="E42" i="8" s="1"/>
  <c r="E22" i="8"/>
  <c r="E18" i="8"/>
  <c r="E9" i="8"/>
  <c r="E14" i="8" s="1"/>
  <c r="O11" i="25"/>
  <c r="O10" i="25"/>
  <c r="E36" i="11"/>
  <c r="G24" i="11"/>
  <c r="G25" i="11"/>
  <c r="D28" i="10" l="1"/>
  <c r="D9" i="10"/>
  <c r="D17" i="10" s="1"/>
  <c r="J13" i="30" l="1"/>
  <c r="I41" i="8" l="1"/>
  <c r="I40" i="8"/>
  <c r="I38" i="8"/>
  <c r="I37" i="8"/>
  <c r="I36" i="8"/>
  <c r="I35" i="8"/>
  <c r="I33" i="8"/>
  <c r="I28" i="8"/>
  <c r="I27" i="8"/>
  <c r="I26" i="8"/>
  <c r="I23" i="8"/>
  <c r="I17" i="8"/>
  <c r="I16" i="8"/>
  <c r="I13" i="8"/>
  <c r="I12" i="8"/>
  <c r="I11" i="8"/>
  <c r="I10" i="8"/>
  <c r="E52" i="7" l="1"/>
  <c r="F22" i="8" l="1"/>
  <c r="H22" i="8"/>
  <c r="I96" i="7"/>
  <c r="I91" i="7"/>
  <c r="I90" i="7"/>
  <c r="I88" i="7"/>
  <c r="I87" i="7"/>
  <c r="I86" i="7"/>
  <c r="I85" i="7"/>
  <c r="I81" i="7"/>
  <c r="I80" i="7"/>
  <c r="I79" i="7"/>
  <c r="I78" i="7"/>
  <c r="I76" i="7"/>
  <c r="I75" i="7"/>
  <c r="I74" i="7"/>
  <c r="I73" i="7"/>
  <c r="I72" i="7"/>
  <c r="I70" i="7"/>
  <c r="I69" i="7"/>
  <c r="I68" i="7"/>
  <c r="I67" i="7"/>
  <c r="I65" i="7"/>
  <c r="I64" i="7"/>
  <c r="I63" i="7"/>
  <c r="I62" i="7"/>
  <c r="I60" i="7"/>
  <c r="I59" i="7"/>
  <c r="I58" i="7"/>
  <c r="I56" i="7"/>
  <c r="I48" i="7"/>
  <c r="I44" i="7"/>
  <c r="I39" i="7"/>
  <c r="I35" i="7"/>
  <c r="I33" i="7"/>
  <c r="I30" i="7"/>
  <c r="I29" i="7"/>
  <c r="I28" i="7"/>
  <c r="I27" i="7"/>
  <c r="I26" i="7"/>
  <c r="I25" i="7"/>
  <c r="I23" i="7"/>
  <c r="I22" i="7"/>
  <c r="I21" i="7"/>
  <c r="I19" i="7"/>
  <c r="I17" i="7"/>
  <c r="I14" i="7"/>
  <c r="I13" i="7"/>
  <c r="I12" i="7"/>
  <c r="I11" i="7"/>
  <c r="I22" i="8" l="1"/>
  <c r="D22" i="10" l="1"/>
  <c r="D25" i="10"/>
  <c r="G9" i="11"/>
  <c r="J39" i="30"/>
  <c r="J38" i="30"/>
  <c r="J37" i="30"/>
  <c r="J36" i="30"/>
  <c r="J35" i="30"/>
  <c r="J34" i="30"/>
  <c r="J33" i="30"/>
  <c r="J32" i="30"/>
  <c r="J31" i="30"/>
  <c r="J30" i="30"/>
  <c r="J29" i="30"/>
  <c r="J28" i="30"/>
  <c r="J27" i="30"/>
  <c r="J26" i="30"/>
  <c r="J25" i="30"/>
  <c r="J24" i="30"/>
  <c r="J23" i="30"/>
  <c r="J21" i="30"/>
  <c r="J20" i="30"/>
  <c r="J19" i="30"/>
  <c r="J17" i="30"/>
  <c r="J16" i="30"/>
  <c r="J15" i="30"/>
  <c r="J14" i="30"/>
  <c r="J12" i="30"/>
  <c r="J11" i="30"/>
  <c r="J10" i="30"/>
  <c r="J9" i="30"/>
  <c r="J8" i="30"/>
  <c r="E43" i="30"/>
  <c r="F40" i="30"/>
  <c r="F38" i="30"/>
  <c r="F37" i="30"/>
  <c r="F33" i="30"/>
  <c r="F31" i="30"/>
  <c r="F28" i="30"/>
  <c r="F22" i="30"/>
  <c r="F21" i="30"/>
  <c r="F17" i="30"/>
  <c r="F12" i="30"/>
  <c r="F11" i="30"/>
  <c r="F10" i="30"/>
  <c r="F9" i="30"/>
  <c r="F8" i="30"/>
  <c r="D29" i="10" l="1"/>
  <c r="C39" i="11"/>
  <c r="D39" i="11"/>
  <c r="E39" i="11"/>
  <c r="C36" i="11"/>
  <c r="D36" i="11"/>
  <c r="F21" i="11" l="1"/>
  <c r="E21" i="11"/>
  <c r="D21" i="11"/>
  <c r="C21" i="11"/>
  <c r="G18" i="11" l="1"/>
  <c r="G38" i="11"/>
  <c r="G35" i="11"/>
  <c r="G34" i="11"/>
  <c r="G33" i="11"/>
  <c r="G32" i="11"/>
  <c r="G31" i="11"/>
  <c r="G30" i="11"/>
  <c r="G29" i="11"/>
  <c r="G28" i="11"/>
  <c r="G27" i="11"/>
  <c r="G26" i="11"/>
  <c r="G23" i="11"/>
  <c r="G20" i="11"/>
  <c r="G19" i="11"/>
  <c r="G17" i="11"/>
  <c r="G16" i="11"/>
  <c r="G15" i="11"/>
  <c r="G14" i="11"/>
  <c r="G13" i="11"/>
  <c r="G12" i="11"/>
  <c r="G11" i="11"/>
  <c r="G10" i="11"/>
  <c r="D21" i="31" l="1"/>
  <c r="C14" i="18" l="1"/>
  <c r="D43" i="30"/>
  <c r="F43" i="30" s="1"/>
  <c r="F32" i="13" l="1"/>
  <c r="G32" i="13"/>
  <c r="H32" i="13"/>
  <c r="E17" i="13"/>
  <c r="E18" i="13"/>
  <c r="E10" i="13"/>
  <c r="D10" i="13"/>
  <c r="C10" i="13"/>
  <c r="D18" i="13"/>
  <c r="C18" i="13"/>
  <c r="C19" i="31" l="1"/>
  <c r="C16" i="31"/>
  <c r="F2" i="31" l="1"/>
  <c r="D21" i="1" l="1"/>
  <c r="D22" i="1"/>
  <c r="D11" i="1"/>
  <c r="F83" i="7"/>
  <c r="G83" i="7"/>
  <c r="H83" i="7"/>
  <c r="E53" i="1"/>
  <c r="F53" i="1"/>
  <c r="G53" i="1"/>
  <c r="D53" i="1"/>
  <c r="G20" i="7"/>
  <c r="F10" i="7"/>
  <c r="G10" i="7"/>
  <c r="G9" i="7" s="1"/>
  <c r="H10" i="7"/>
  <c r="D10" i="1"/>
  <c r="D14" i="31"/>
  <c r="E14" i="31"/>
  <c r="F14" i="31"/>
  <c r="C14" i="31"/>
  <c r="F39" i="11"/>
  <c r="G39" i="11" s="1"/>
  <c r="F36" i="11"/>
  <c r="G36" i="11" s="1"/>
  <c r="G21" i="11"/>
  <c r="I10" i="7" l="1"/>
  <c r="I83" i="7"/>
  <c r="F9" i="7"/>
  <c r="D9" i="13"/>
  <c r="C9" i="13"/>
  <c r="H9" i="7"/>
  <c r="E9" i="13"/>
  <c r="F22" i="31"/>
  <c r="F24" i="31" s="1"/>
  <c r="E22" i="31"/>
  <c r="E24" i="31" s="1"/>
  <c r="D22" i="31"/>
  <c r="D24" i="31" s="1"/>
  <c r="I9" i="7" l="1"/>
  <c r="E78" i="1"/>
  <c r="F78" i="1"/>
  <c r="G78" i="1"/>
  <c r="D78" i="1"/>
  <c r="H78" i="1" l="1"/>
  <c r="H18" i="8"/>
  <c r="G18" i="8"/>
  <c r="F18" i="8"/>
  <c r="E43" i="1"/>
  <c r="F43" i="1"/>
  <c r="G43" i="1"/>
  <c r="D43" i="1"/>
  <c r="G28" i="1"/>
  <c r="E28" i="1"/>
  <c r="F28" i="1"/>
  <c r="D28" i="1"/>
  <c r="E24" i="1"/>
  <c r="F24" i="1"/>
  <c r="G24" i="1"/>
  <c r="D24" i="1"/>
  <c r="E22" i="1"/>
  <c r="F22" i="1"/>
  <c r="G22" i="1"/>
  <c r="E11" i="1"/>
  <c r="F11" i="1"/>
  <c r="G11" i="1"/>
  <c r="E12" i="1"/>
  <c r="F12" i="1"/>
  <c r="G12" i="1"/>
  <c r="E13" i="1"/>
  <c r="F13" i="1"/>
  <c r="G13" i="1"/>
  <c r="D13" i="1"/>
  <c r="D12" i="1"/>
  <c r="H51" i="7"/>
  <c r="G51" i="7"/>
  <c r="F51" i="7"/>
  <c r="H9" i="8"/>
  <c r="G9" i="8"/>
  <c r="G14" i="8" s="1"/>
  <c r="F9" i="8"/>
  <c r="E81" i="1"/>
  <c r="F81" i="1"/>
  <c r="G81" i="1"/>
  <c r="D81" i="1"/>
  <c r="E70" i="1"/>
  <c r="F70" i="1"/>
  <c r="G70" i="1"/>
  <c r="E71" i="1"/>
  <c r="F71" i="1"/>
  <c r="G71" i="1"/>
  <c r="E72" i="1"/>
  <c r="F72" i="1"/>
  <c r="G72" i="1"/>
  <c r="D71" i="1"/>
  <c r="D72" i="1"/>
  <c r="D70" i="1"/>
  <c r="E51" i="1"/>
  <c r="F51" i="1"/>
  <c r="G51" i="1"/>
  <c r="E52" i="1"/>
  <c r="F52" i="1"/>
  <c r="G52" i="1"/>
  <c r="E54" i="1"/>
  <c r="F54" i="1"/>
  <c r="G54" i="1"/>
  <c r="E55" i="1"/>
  <c r="F55" i="1"/>
  <c r="G55" i="1"/>
  <c r="E56" i="1"/>
  <c r="F56" i="1"/>
  <c r="G56" i="1"/>
  <c r="E58" i="1"/>
  <c r="F58" i="1"/>
  <c r="G58" i="1"/>
  <c r="E59" i="1"/>
  <c r="F59" i="1"/>
  <c r="G59" i="1"/>
  <c r="E60" i="1"/>
  <c r="F60" i="1"/>
  <c r="G60" i="1"/>
  <c r="D60" i="1"/>
  <c r="D59" i="1"/>
  <c r="D58" i="1"/>
  <c r="D56" i="1"/>
  <c r="D54" i="1"/>
  <c r="D55" i="1"/>
  <c r="D52" i="1"/>
  <c r="D51" i="1"/>
  <c r="E63" i="1"/>
  <c r="F63" i="1"/>
  <c r="G63" i="1"/>
  <c r="E64" i="1"/>
  <c r="F64" i="1"/>
  <c r="G64" i="1"/>
  <c r="E65" i="1"/>
  <c r="F65" i="1"/>
  <c r="G65" i="1"/>
  <c r="E66" i="1"/>
  <c r="F66" i="1"/>
  <c r="G66" i="1"/>
  <c r="D64" i="1"/>
  <c r="D65" i="1"/>
  <c r="D66" i="1"/>
  <c r="D63" i="1"/>
  <c r="E39" i="1"/>
  <c r="F39" i="1"/>
  <c r="G39" i="1"/>
  <c r="D39" i="1"/>
  <c r="E36" i="1"/>
  <c r="F36" i="1"/>
  <c r="G36" i="1"/>
  <c r="E37" i="1"/>
  <c r="F37" i="1"/>
  <c r="G37" i="1"/>
  <c r="D37" i="1"/>
  <c r="D36" i="1"/>
  <c r="E30" i="1"/>
  <c r="F30" i="1"/>
  <c r="G30" i="1"/>
  <c r="D30" i="1"/>
  <c r="E20" i="1"/>
  <c r="F20" i="1"/>
  <c r="G20" i="1"/>
  <c r="E21" i="1"/>
  <c r="F21" i="1"/>
  <c r="G21" i="1"/>
  <c r="E23" i="1"/>
  <c r="F23" i="1"/>
  <c r="G23" i="1"/>
  <c r="E25" i="1"/>
  <c r="F25" i="1"/>
  <c r="G25" i="1"/>
  <c r="E26" i="1"/>
  <c r="F26" i="1"/>
  <c r="G26" i="1"/>
  <c r="E27" i="1"/>
  <c r="F27" i="1"/>
  <c r="G27" i="1"/>
  <c r="D26" i="1"/>
  <c r="D27" i="1"/>
  <c r="D25" i="1"/>
  <c r="D23" i="1"/>
  <c r="D20" i="1"/>
  <c r="H27" i="1" l="1"/>
  <c r="C18" i="31"/>
  <c r="H37" i="1"/>
  <c r="H12" i="1"/>
  <c r="H52" i="1"/>
  <c r="H13" i="1"/>
  <c r="H30" i="1"/>
  <c r="I18" i="8"/>
  <c r="F14" i="8"/>
  <c r="I9" i="8"/>
  <c r="H11" i="1"/>
  <c r="H72" i="1"/>
  <c r="H71" i="1"/>
  <c r="H58" i="1"/>
  <c r="H26" i="1"/>
  <c r="H20" i="1"/>
  <c r="I51" i="7"/>
  <c r="G19" i="8"/>
  <c r="H28" i="1"/>
  <c r="H21" i="1"/>
  <c r="H64" i="1"/>
  <c r="H23" i="1"/>
  <c r="H65" i="1"/>
  <c r="H59" i="1"/>
  <c r="H54" i="1"/>
  <c r="H25" i="1"/>
  <c r="D69" i="1"/>
  <c r="H39" i="1"/>
  <c r="H63" i="1"/>
  <c r="H56" i="1"/>
  <c r="H51" i="1"/>
  <c r="H70" i="1"/>
  <c r="H81" i="1"/>
  <c r="H66" i="1"/>
  <c r="H60" i="1"/>
  <c r="H55" i="1"/>
  <c r="H22" i="1"/>
  <c r="H24" i="1"/>
  <c r="H43" i="1"/>
  <c r="E69" i="1"/>
  <c r="C12" i="13"/>
  <c r="F69" i="1"/>
  <c r="G69" i="1"/>
  <c r="C13" i="2"/>
  <c r="F19" i="8"/>
  <c r="H14" i="8"/>
  <c r="I14" i="8" s="1"/>
  <c r="E19" i="8"/>
  <c r="D19" i="1"/>
  <c r="D57" i="1"/>
  <c r="F57" i="1"/>
  <c r="G57" i="1"/>
  <c r="E50" i="1"/>
  <c r="E57" i="1"/>
  <c r="F50" i="1"/>
  <c r="D50" i="1"/>
  <c r="G50" i="1"/>
  <c r="H50" i="1" l="1"/>
  <c r="H69" i="1"/>
  <c r="H19" i="8"/>
  <c r="I19" i="8" s="1"/>
  <c r="H57" i="1"/>
  <c r="E68" i="1"/>
  <c r="F68" i="1"/>
  <c r="G68" i="1"/>
  <c r="D68" i="1"/>
  <c r="E61" i="1"/>
  <c r="F61" i="1"/>
  <c r="G61" i="1"/>
  <c r="D61" i="1"/>
  <c r="H68" i="1" l="1"/>
  <c r="H61" i="1"/>
  <c r="I43" i="30"/>
  <c r="H43" i="30"/>
  <c r="J43" i="30" l="1"/>
  <c r="G44" i="30"/>
  <c r="C44" i="30"/>
  <c r="F40" i="7" l="1"/>
  <c r="G40" i="7"/>
  <c r="H40" i="7"/>
  <c r="I40" i="7" l="1"/>
  <c r="C17" i="13"/>
  <c r="C26" i="2" l="1"/>
  <c r="F19" i="2"/>
  <c r="D19" i="2"/>
  <c r="E19" i="2"/>
  <c r="C19" i="2"/>
  <c r="E33" i="1"/>
  <c r="F33" i="1"/>
  <c r="G33" i="1"/>
  <c r="D33" i="1"/>
  <c r="F37" i="7"/>
  <c r="D14" i="13" s="1"/>
  <c r="G37" i="7"/>
  <c r="H37" i="7"/>
  <c r="C14" i="13"/>
  <c r="E14" i="13" l="1"/>
  <c r="I37" i="7"/>
  <c r="C13" i="13"/>
  <c r="C15" i="13"/>
  <c r="D76" i="1"/>
  <c r="D75" i="1"/>
  <c r="C16" i="13" l="1"/>
  <c r="D77" i="1"/>
  <c r="H19" i="2"/>
  <c r="C27" i="13" s="1"/>
  <c r="E45" i="8"/>
  <c r="D62" i="1"/>
  <c r="D67" i="1"/>
  <c r="D74" i="1"/>
  <c r="D49" i="1" l="1"/>
  <c r="C11" i="13"/>
  <c r="D73" i="1" l="1"/>
  <c r="D79" i="1" s="1"/>
  <c r="H26" i="2" l="1"/>
  <c r="F43" i="7" l="1"/>
  <c r="G43" i="7"/>
  <c r="G45" i="7" s="1"/>
  <c r="H43" i="7"/>
  <c r="G24" i="7"/>
  <c r="E76" i="1"/>
  <c r="F76" i="1"/>
  <c r="I43" i="7" l="1"/>
  <c r="H45" i="7"/>
  <c r="E16" i="13"/>
  <c r="F45" i="7"/>
  <c r="D16" i="13"/>
  <c r="E13" i="2"/>
  <c r="F19" i="1"/>
  <c r="G76" i="1"/>
  <c r="I45" i="7" l="1"/>
  <c r="K19" i="2" l="1"/>
  <c r="E27" i="13" s="1"/>
  <c r="I19" i="2"/>
  <c r="D27" i="13" s="1"/>
  <c r="J19" i="2"/>
  <c r="G74" i="1"/>
  <c r="F74" i="1"/>
  <c r="E74" i="1"/>
  <c r="H74" i="1" l="1"/>
  <c r="O13" i="14"/>
  <c r="J42" i="30" l="1"/>
  <c r="F42" i="30" l="1"/>
  <c r="I28" i="2"/>
  <c r="J28" i="2"/>
  <c r="K28" i="2"/>
  <c r="H28" i="2"/>
  <c r="E28" i="2" l="1"/>
  <c r="F28" i="2"/>
  <c r="D28" i="2"/>
  <c r="C28" i="2" l="1"/>
  <c r="I46" i="7" l="1"/>
  <c r="D39" i="9"/>
  <c r="F20" i="7" l="1"/>
  <c r="H20" i="7"/>
  <c r="F99" i="7"/>
  <c r="G99" i="7"/>
  <c r="F39" i="8"/>
  <c r="G39" i="8"/>
  <c r="H39" i="8"/>
  <c r="I39" i="8" l="1"/>
  <c r="C15" i="31"/>
  <c r="C22" i="31" s="1"/>
  <c r="C24" i="31" s="1"/>
  <c r="I20" i="7"/>
  <c r="H99" i="7"/>
  <c r="I99" i="7" s="1"/>
  <c r="I94" i="7"/>
  <c r="D17" i="13"/>
  <c r="I9" i="2" l="1"/>
  <c r="D23" i="13" s="1"/>
  <c r="J9" i="2"/>
  <c r="I11" i="2"/>
  <c r="D25" i="13" s="1"/>
  <c r="J11" i="2"/>
  <c r="I12" i="2"/>
  <c r="J12" i="2"/>
  <c r="I13" i="2"/>
  <c r="J13" i="2"/>
  <c r="I14" i="2"/>
  <c r="J14" i="2"/>
  <c r="I15" i="2"/>
  <c r="D31" i="13" s="1"/>
  <c r="J15" i="2"/>
  <c r="E20" i="2"/>
  <c r="E10" i="2"/>
  <c r="E11" i="2"/>
  <c r="E12" i="2"/>
  <c r="E8" i="2"/>
  <c r="E9" i="2"/>
  <c r="F44" i="1"/>
  <c r="E44" i="1"/>
  <c r="H44" i="1" s="1"/>
  <c r="F16" i="1"/>
  <c r="G16" i="1"/>
  <c r="F17" i="1"/>
  <c r="F18" i="1"/>
  <c r="G18" i="1"/>
  <c r="F10" i="1"/>
  <c r="G10" i="1"/>
  <c r="F14" i="1"/>
  <c r="G14" i="1"/>
  <c r="F34" i="1"/>
  <c r="G34" i="1"/>
  <c r="D26" i="13" l="1"/>
  <c r="G9" i="1"/>
  <c r="F9" i="1"/>
  <c r="G32" i="1"/>
  <c r="F32" i="1"/>
  <c r="H46" i="1"/>
  <c r="F15" i="1"/>
  <c r="G21" i="8"/>
  <c r="G34" i="8"/>
  <c r="G34" i="7"/>
  <c r="G18" i="7"/>
  <c r="G89" i="7"/>
  <c r="G77" i="7"/>
  <c r="G71" i="7"/>
  <c r="G61" i="7"/>
  <c r="G55" i="7"/>
  <c r="H34" i="8"/>
  <c r="H89" i="7"/>
  <c r="K21" i="2" s="1"/>
  <c r="E28" i="13" s="1"/>
  <c r="H55" i="7"/>
  <c r="H61" i="7"/>
  <c r="H71" i="7"/>
  <c r="H24" i="7"/>
  <c r="K9" i="2"/>
  <c r="E23" i="13" s="1"/>
  <c r="K11" i="2"/>
  <c r="E25" i="13" s="1"/>
  <c r="K12" i="2"/>
  <c r="K13" i="2"/>
  <c r="K14" i="2"/>
  <c r="F20" i="2"/>
  <c r="F10" i="2"/>
  <c r="F12" i="2"/>
  <c r="F8" i="2"/>
  <c r="F9" i="2"/>
  <c r="H34" i="7"/>
  <c r="D38" i="1"/>
  <c r="H77" i="7"/>
  <c r="C28" i="13"/>
  <c r="F55" i="7"/>
  <c r="F61" i="7"/>
  <c r="F71" i="7"/>
  <c r="E31" i="13"/>
  <c r="F89" i="7"/>
  <c r="E77" i="1" s="1"/>
  <c r="D29" i="13"/>
  <c r="F21" i="8"/>
  <c r="F34" i="8"/>
  <c r="F24" i="7"/>
  <c r="D12" i="13" s="1"/>
  <c r="F34" i="7"/>
  <c r="D13" i="13" s="1"/>
  <c r="H9" i="2"/>
  <c r="C23" i="13" s="1"/>
  <c r="H11" i="2"/>
  <c r="C25" i="13" s="1"/>
  <c r="H12" i="2"/>
  <c r="H13" i="2"/>
  <c r="H14" i="2"/>
  <c r="C31" i="13"/>
  <c r="C10" i="2"/>
  <c r="C12" i="2"/>
  <c r="C9" i="2"/>
  <c r="E38" i="1"/>
  <c r="D16" i="1"/>
  <c r="D18" i="1"/>
  <c r="D14" i="1"/>
  <c r="D9" i="1" s="1"/>
  <c r="D34" i="1"/>
  <c r="D2" i="9"/>
  <c r="O21" i="14"/>
  <c r="F77" i="7"/>
  <c r="D10" i="2"/>
  <c r="D12" i="2"/>
  <c r="D8" i="2"/>
  <c r="D9" i="2"/>
  <c r="D20" i="2"/>
  <c r="E16" i="1"/>
  <c r="H16" i="1" s="1"/>
  <c r="E18" i="1"/>
  <c r="H18" i="1" s="1"/>
  <c r="E10" i="1"/>
  <c r="H10" i="1" s="1"/>
  <c r="E14" i="1"/>
  <c r="H14" i="1" s="1"/>
  <c r="E34" i="1"/>
  <c r="H34" i="1" s="1"/>
  <c r="M2" i="30"/>
  <c r="C20" i="2"/>
  <c r="O12" i="14"/>
  <c r="K2" i="2"/>
  <c r="I2" i="7"/>
  <c r="I2" i="8"/>
  <c r="F2" i="18"/>
  <c r="E2" i="10"/>
  <c r="G2" i="11"/>
  <c r="O18" i="14"/>
  <c r="O19" i="14"/>
  <c r="O20" i="14"/>
  <c r="O22" i="14"/>
  <c r="O17" i="14"/>
  <c r="O10" i="14"/>
  <c r="O11" i="14"/>
  <c r="E2" i="26"/>
  <c r="O2" i="25"/>
  <c r="N21" i="25"/>
  <c r="M21" i="25"/>
  <c r="L21" i="25"/>
  <c r="K21" i="25"/>
  <c r="J21" i="25"/>
  <c r="I21" i="25"/>
  <c r="H21" i="25"/>
  <c r="G21" i="25"/>
  <c r="F21" i="25"/>
  <c r="E21" i="25"/>
  <c r="D21" i="25"/>
  <c r="C21" i="25"/>
  <c r="O17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O14" i="25"/>
  <c r="O2" i="14"/>
  <c r="H2" i="13"/>
  <c r="B2" i="23"/>
  <c r="D15" i="14"/>
  <c r="E15" i="14"/>
  <c r="F15" i="14"/>
  <c r="F23" i="14"/>
  <c r="G15" i="14"/>
  <c r="H15" i="14"/>
  <c r="I15" i="14"/>
  <c r="J15" i="14"/>
  <c r="K15" i="14"/>
  <c r="L15" i="14"/>
  <c r="M15" i="14"/>
  <c r="N15" i="14"/>
  <c r="N23" i="14"/>
  <c r="C23" i="14"/>
  <c r="D23" i="14"/>
  <c r="E23" i="14"/>
  <c r="M23" i="14"/>
  <c r="L23" i="14"/>
  <c r="K23" i="14"/>
  <c r="G23" i="14"/>
  <c r="H23" i="14"/>
  <c r="I23" i="14"/>
  <c r="J23" i="14"/>
  <c r="G42" i="8" l="1"/>
  <c r="I34" i="8"/>
  <c r="I77" i="7"/>
  <c r="I71" i="7"/>
  <c r="I61" i="7"/>
  <c r="I55" i="7"/>
  <c r="H21" i="8"/>
  <c r="I21" i="8" s="1"/>
  <c r="C26" i="13"/>
  <c r="E13" i="13"/>
  <c r="I34" i="7"/>
  <c r="I89" i="7"/>
  <c r="E12" i="13"/>
  <c r="I24" i="7"/>
  <c r="E9" i="1"/>
  <c r="H9" i="1" s="1"/>
  <c r="E26" i="13"/>
  <c r="H93" i="7"/>
  <c r="G77" i="1"/>
  <c r="H77" i="1" s="1"/>
  <c r="G19" i="1"/>
  <c r="F13" i="2"/>
  <c r="G93" i="7"/>
  <c r="F77" i="1"/>
  <c r="D13" i="2"/>
  <c r="E19" i="1"/>
  <c r="F42" i="8"/>
  <c r="F93" i="7"/>
  <c r="G36" i="7"/>
  <c r="H66" i="7"/>
  <c r="K10" i="2" s="1"/>
  <c r="G67" i="1"/>
  <c r="G75" i="1"/>
  <c r="F75" i="1"/>
  <c r="F66" i="7"/>
  <c r="E62" i="1" s="1"/>
  <c r="E67" i="1"/>
  <c r="G66" i="7"/>
  <c r="F62" i="1" s="1"/>
  <c r="F67" i="1"/>
  <c r="D28" i="13"/>
  <c r="E75" i="1"/>
  <c r="G52" i="7"/>
  <c r="E32" i="1"/>
  <c r="H32" i="1" s="1"/>
  <c r="D32" i="1"/>
  <c r="G35" i="1"/>
  <c r="H10" i="2"/>
  <c r="C24" i="13" s="1"/>
  <c r="F21" i="2"/>
  <c r="M22" i="25"/>
  <c r="J22" i="25"/>
  <c r="I22" i="25"/>
  <c r="F22" i="25"/>
  <c r="E22" i="25"/>
  <c r="D29" i="1"/>
  <c r="H44" i="30"/>
  <c r="G45" i="8"/>
  <c r="N24" i="14"/>
  <c r="J24" i="14"/>
  <c r="E24" i="14"/>
  <c r="I24" i="14"/>
  <c r="F24" i="14"/>
  <c r="K24" i="14"/>
  <c r="H24" i="14"/>
  <c r="G24" i="14"/>
  <c r="M24" i="14"/>
  <c r="G22" i="25"/>
  <c r="K22" i="25"/>
  <c r="F45" i="8"/>
  <c r="O23" i="14"/>
  <c r="L24" i="14"/>
  <c r="D24" i="14"/>
  <c r="D22" i="25"/>
  <c r="H22" i="25"/>
  <c r="L22" i="25"/>
  <c r="N22" i="25"/>
  <c r="O21" i="25"/>
  <c r="C22" i="25"/>
  <c r="O15" i="25"/>
  <c r="D35" i="1"/>
  <c r="C21" i="2"/>
  <c r="D14" i="2"/>
  <c r="D21" i="2"/>
  <c r="D15" i="13"/>
  <c r="C22" i="2"/>
  <c r="F14" i="2"/>
  <c r="G29" i="1"/>
  <c r="D44" i="30"/>
  <c r="E29" i="1"/>
  <c r="G17" i="1"/>
  <c r="E22" i="2"/>
  <c r="F38" i="1"/>
  <c r="D22" i="2"/>
  <c r="E44" i="30"/>
  <c r="F22" i="2"/>
  <c r="G38" i="1"/>
  <c r="H38" i="1" s="1"/>
  <c r="G54" i="7"/>
  <c r="E14" i="2"/>
  <c r="F29" i="1"/>
  <c r="F31" i="1" s="1"/>
  <c r="F35" i="1"/>
  <c r="E21" i="2"/>
  <c r="I44" i="30"/>
  <c r="H18" i="7"/>
  <c r="F11" i="2"/>
  <c r="E35" i="1"/>
  <c r="H54" i="7"/>
  <c r="F54" i="7"/>
  <c r="C14" i="2"/>
  <c r="C11" i="2"/>
  <c r="D11" i="2"/>
  <c r="E17" i="1"/>
  <c r="E15" i="1" s="1"/>
  <c r="D17" i="1"/>
  <c r="E15" i="13"/>
  <c r="F18" i="7"/>
  <c r="D11" i="13" s="1"/>
  <c r="H29" i="1" l="1"/>
  <c r="I18" i="7"/>
  <c r="H75" i="1"/>
  <c r="I54" i="7"/>
  <c r="H42" i="8"/>
  <c r="I42" i="8" s="1"/>
  <c r="H45" i="8"/>
  <c r="I45" i="8" s="1"/>
  <c r="F44" i="30"/>
  <c r="I66" i="7"/>
  <c r="H17" i="1"/>
  <c r="I93" i="7"/>
  <c r="H35" i="1"/>
  <c r="H67" i="1"/>
  <c r="H19" i="1"/>
  <c r="J44" i="30"/>
  <c r="H25" i="2"/>
  <c r="C29" i="13"/>
  <c r="H36" i="7"/>
  <c r="G62" i="1"/>
  <c r="H62" i="1" s="1"/>
  <c r="F82" i="7"/>
  <c r="H82" i="7"/>
  <c r="G82" i="7"/>
  <c r="F36" i="7"/>
  <c r="E49" i="1"/>
  <c r="E73" i="1" s="1"/>
  <c r="E79" i="1" s="1"/>
  <c r="J10" i="2"/>
  <c r="D16" i="2"/>
  <c r="I25" i="2"/>
  <c r="C16" i="2"/>
  <c r="F16" i="2"/>
  <c r="E16" i="2"/>
  <c r="I10" i="2"/>
  <c r="D24" i="13" s="1"/>
  <c r="F40" i="1"/>
  <c r="G40" i="1"/>
  <c r="D40" i="1"/>
  <c r="E40" i="1"/>
  <c r="E31" i="1"/>
  <c r="G100" i="7"/>
  <c r="F49" i="1"/>
  <c r="F73" i="1" s="1"/>
  <c r="F79" i="1" s="1"/>
  <c r="H100" i="7"/>
  <c r="G49" i="1"/>
  <c r="E11" i="13"/>
  <c r="D23" i="2"/>
  <c r="D25" i="2" s="1"/>
  <c r="F23" i="2"/>
  <c r="E41" i="1"/>
  <c r="F41" i="1"/>
  <c r="E23" i="2"/>
  <c r="E25" i="2" s="1"/>
  <c r="H8" i="2"/>
  <c r="O22" i="25"/>
  <c r="J25" i="2"/>
  <c r="G15" i="1"/>
  <c r="H15" i="1" s="1"/>
  <c r="O14" i="14"/>
  <c r="K8" i="2"/>
  <c r="E22" i="13" s="1"/>
  <c r="F100" i="7"/>
  <c r="I8" i="2"/>
  <c r="D22" i="13" s="1"/>
  <c r="J8" i="2"/>
  <c r="H52" i="7"/>
  <c r="F52" i="7"/>
  <c r="D15" i="1"/>
  <c r="D41" i="1" s="1"/>
  <c r="D47" i="1" s="1"/>
  <c r="C24" i="2" l="1"/>
  <c r="C25" i="2" s="1"/>
  <c r="I100" i="7"/>
  <c r="D32" i="13"/>
  <c r="H49" i="1"/>
  <c r="H40" i="1"/>
  <c r="I82" i="7"/>
  <c r="I36" i="7"/>
  <c r="I52" i="7"/>
  <c r="H18" i="2"/>
  <c r="H29" i="2" s="1"/>
  <c r="C22" i="13"/>
  <c r="C32" i="13" s="1"/>
  <c r="E32" i="13"/>
  <c r="K18" i="2"/>
  <c r="I18" i="2"/>
  <c r="I29" i="2" s="1"/>
  <c r="J18" i="2"/>
  <c r="J29" i="2" s="1"/>
  <c r="G73" i="1"/>
  <c r="G41" i="1"/>
  <c r="H41" i="1" s="1"/>
  <c r="G31" i="1"/>
  <c r="H31" i="1" s="1"/>
  <c r="D31" i="1"/>
  <c r="F18" i="2" l="1"/>
  <c r="C17" i="2"/>
  <c r="C18" i="2" s="1"/>
  <c r="C29" i="2" s="1"/>
  <c r="G79" i="1"/>
  <c r="H79" i="1" s="1"/>
  <c r="H73" i="1"/>
  <c r="D18" i="2"/>
  <c r="D29" i="2" s="1"/>
  <c r="E18" i="2"/>
  <c r="E29" i="2" s="1"/>
  <c r="F47" i="1" l="1"/>
  <c r="G47" i="1"/>
  <c r="E47" i="1"/>
  <c r="H47" i="1" l="1"/>
  <c r="F25" i="2"/>
  <c r="D84" i="1"/>
  <c r="F84" i="1"/>
  <c r="E84" i="1"/>
  <c r="G84" i="1"/>
  <c r="H84" i="1" s="1"/>
  <c r="H83" i="1"/>
  <c r="E10" i="18"/>
  <c r="K23" i="2" s="1"/>
  <c r="K25" i="2" s="1"/>
  <c r="K29" i="2" s="1"/>
  <c r="E14" i="18"/>
  <c r="F14" i="18" s="1"/>
  <c r="D10" i="18"/>
  <c r="D14" i="18"/>
  <c r="F29" i="2" l="1"/>
  <c r="F10" i="18"/>
  <c r="O9" i="14"/>
  <c r="C15" i="14"/>
  <c r="C24" i="14" s="1"/>
  <c r="O24" i="14" s="1"/>
  <c r="O15" i="14" l="1"/>
</calcChain>
</file>

<file path=xl/sharedStrings.xml><?xml version="1.0" encoding="utf-8"?>
<sst xmlns="http://schemas.openxmlformats.org/spreadsheetml/2006/main" count="1064" uniqueCount="571">
  <si>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</si>
  <si>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</si>
  <si>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</si>
  <si>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</si>
  <si>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</si>
  <si>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</si>
  <si>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</si>
  <si>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</si>
  <si>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</si>
  <si>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</si>
  <si>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</si>
  <si>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</si>
  <si>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</si>
  <si>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</si>
  <si>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</si>
  <si>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</si>
  <si>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</si>
  <si>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</si>
  <si>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</si>
  <si>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</si>
  <si>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</si>
  <si>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</si>
  <si>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</si>
  <si>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</si>
  <si>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</si>
  <si>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</si>
  <si>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</si>
  <si>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</si>
  <si>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</si>
  <si>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</si>
  <si>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</si>
  <si>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</si>
  <si>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</si>
  <si>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</si>
  <si>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</si>
  <si>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</si>
  <si>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</si>
  <si>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</si>
  <si>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</si>
  <si>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</si>
  <si>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</si>
  <si>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</si>
  <si>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</si>
  <si>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</si>
  <si>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</si>
  <si>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</si>
  <si>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</si>
  <si>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</si>
  <si>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</si>
  <si>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</si>
  <si>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</si>
  <si>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</si>
  <si>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</si>
  <si>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</si>
  <si>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</si>
  <si>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</si>
  <si>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</si>
  <si>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</si>
  <si>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</si>
  <si>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</si>
  <si>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</si>
  <si>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</si>
  <si>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</si>
  <si>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</si>
  <si>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</si>
  <si>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</si>
  <si>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</si>
  <si>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</si>
  <si>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</si>
  <si>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</si>
  <si>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</si>
  <si>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</si>
  <si>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</si>
  <si>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</si>
  <si>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</si>
  <si>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</si>
  <si>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</si>
  <si>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</si>
  <si>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</si>
  <si>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</si>
  <si>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</si>
  <si>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</si>
  <si>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</si>
  <si>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</si>
  <si>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</si>
  <si>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</si>
  <si>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</si>
  <si>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</si>
  <si>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</si>
  <si>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</si>
  <si>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</si>
  <si>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Balatonakali Önkormányzat étkezési norma és fizetendő térítési díj</t>
  </si>
  <si>
    <t xml:space="preserve"> - Óvodai tízórai </t>
  </si>
  <si>
    <t xml:space="preserve"> </t>
  </si>
  <si>
    <t xml:space="preserve"> - Óvodai uzsonna </t>
  </si>
  <si>
    <t xml:space="preserve"> - Óvodai ebéd </t>
  </si>
  <si>
    <t>Az óvodai térítési díjat az óvoda szedi be, és ÁFÁ-t nem tartalmaz.</t>
  </si>
  <si>
    <t>mértéke %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</si>
  <si>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</si>
  <si>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</si>
  <si>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</si>
  <si>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</si>
  <si>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</si>
  <si>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</si>
  <si>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</si>
  <si>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</si>
  <si>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</si>
  <si>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</si>
  <si>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</si>
  <si>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</si>
  <si>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</si>
  <si>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</si>
  <si>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</si>
  <si>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</si>
  <si>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</si>
  <si>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</si>
  <si>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</si>
  <si>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</si>
  <si>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</si>
  <si>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</si>
  <si>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</si>
  <si>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</si>
  <si>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</si>
  <si>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</si>
  <si>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</si>
  <si>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</si>
  <si>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</si>
  <si>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</si>
  <si>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</si>
  <si>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</si>
  <si>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</si>
  <si>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</si>
  <si>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</si>
  <si>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</si>
  <si>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</si>
  <si>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</si>
  <si>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</si>
  <si>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</si>
  <si>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</si>
  <si>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</si>
  <si>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</si>
  <si>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</si>
  <si>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</si>
  <si>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</si>
  <si>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</si>
  <si>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</si>
  <si>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</si>
  <si>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</si>
  <si>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</si>
  <si>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</si>
  <si>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</si>
  <si>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</si>
  <si>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</si>
  <si>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</si>
  <si>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</si>
  <si>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</si>
  <si>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</si>
  <si>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</si>
  <si>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</si>
  <si>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</si>
  <si>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</si>
  <si>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</si>
  <si>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</si>
  <si>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</si>
  <si>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</si>
  <si>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</si>
  <si>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</si>
  <si>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</si>
  <si>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</si>
  <si>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</si>
  <si>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</si>
  <si>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</si>
  <si>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</si>
  <si>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</si>
  <si>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</si>
  <si>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</si>
  <si>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</si>
  <si>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</si>
  <si>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</si>
  <si>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</si>
  <si>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</si>
  <si>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</si>
  <si>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</si>
  <si>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</si>
  <si>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</si>
  <si>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</si>
  <si>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</si>
  <si>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</si>
  <si>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</si>
  <si>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</si>
  <si>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</si>
  <si>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</si>
  <si>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</si>
  <si>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</si>
  <si>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</si>
  <si>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</si>
  <si>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</si>
  <si>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</si>
  <si>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</si>
  <si>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</si>
  <si>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</si>
  <si>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</si>
  <si>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</si>
  <si>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</si>
  <si>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</si>
  <si>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</si>
  <si>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</si>
  <si>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</si>
  <si>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</si>
  <si>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</si>
  <si>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</si>
  <si>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</si>
  <si>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</si>
  <si>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</si>
  <si>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</si>
  <si>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</si>
  <si>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</si>
  <si>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</si>
  <si>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</si>
  <si>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</si>
  <si>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</si>
  <si>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</si>
  <si>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</si>
  <si>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</si>
  <si>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</si>
  <si>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</si>
  <si>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</si>
  <si>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</si>
  <si>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</si>
  <si>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</si>
  <si>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</si>
  <si>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</si>
  <si>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</si>
  <si>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</si>
  <si>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</si>
  <si>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</si>
  <si>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</si>
  <si>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</si>
  <si>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</si>
  <si>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</si>
  <si>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</si>
  <si>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</si>
  <si>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</si>
  <si>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</si>
  <si>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</si>
  <si>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</si>
  <si>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</si>
  <si>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</si>
  <si>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</si>
  <si>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</si>
  <si>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</si>
  <si>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</si>
  <si>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</si>
  <si>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</si>
  <si>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</si>
  <si>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</si>
  <si>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</si>
  <si>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</si>
  <si>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</si>
  <si>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</si>
  <si>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</si>
  <si>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</si>
  <si>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</si>
  <si>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</si>
  <si>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</si>
  <si>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</si>
  <si>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</si>
  <si>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</si>
  <si>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</si>
  <si>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</si>
  <si>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</si>
  <si>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</si>
  <si>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</si>
  <si>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</si>
  <si>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</si>
  <si>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</si>
  <si>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</si>
  <si>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</si>
  <si>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</si>
  <si>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</si>
  <si>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</si>
  <si>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</si>
  <si>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</si>
  <si>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</si>
  <si>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</si>
  <si>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</si>
  <si>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</si>
  <si>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</si>
  <si>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</si>
  <si>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</si>
  <si>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</si>
  <si>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</si>
  <si>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</si>
  <si>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</si>
  <si>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</si>
  <si>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</si>
  <si>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</si>
  <si>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</si>
  <si>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</si>
  <si>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</si>
  <si>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</si>
  <si>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</si>
  <si>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</si>
  <si>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</si>
  <si>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</si>
  <si>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</si>
  <si>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</si>
  <si>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</si>
  <si>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</si>
  <si>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</si>
  <si>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</si>
  <si>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</si>
  <si>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</si>
  <si>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</si>
  <si>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</si>
  <si>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</si>
  <si>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</si>
  <si>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</si>
  <si>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</si>
  <si>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</si>
  <si>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</si>
  <si>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</si>
  <si>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</si>
  <si>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</si>
  <si>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</si>
  <si>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</si>
  <si>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</si>
  <si>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</si>
  <si>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</si>
  <si>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</si>
  <si>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</si>
  <si>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</si>
  <si>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</si>
  <si>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</si>
  <si>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</si>
  <si>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</si>
  <si>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</si>
  <si>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</si>
  <si>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</si>
  <si>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</si>
  <si>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</si>
  <si>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</si>
  <si>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</si>
  <si>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</si>
  <si>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</si>
  <si>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</si>
  <si>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</si>
  <si>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</si>
  <si>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</si>
  <si>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</si>
  <si>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</si>
  <si>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</si>
  <si>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</si>
  <si>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</si>
  <si>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</si>
  <si>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</si>
  <si>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</si>
  <si>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</si>
  <si>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</si>
  <si>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</si>
  <si>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</si>
  <si>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</si>
  <si>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</si>
  <si>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</si>
  <si>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</si>
  <si>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</si>
  <si>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</si>
  <si>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</si>
  <si>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</si>
  <si>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</si>
  <si>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</si>
  <si>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</si>
  <si>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</si>
  <si>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</si>
  <si>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</si>
  <si>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</si>
  <si>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</si>
  <si>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</si>
  <si>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</si>
  <si>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K </t>
  </si>
  <si>
    <t xml:space="preserve">C </t>
  </si>
  <si>
    <t xml:space="preserve">D </t>
  </si>
  <si>
    <t xml:space="preserve">E </t>
  </si>
  <si>
    <t xml:space="preserve">A </t>
  </si>
  <si>
    <t>2</t>
  </si>
  <si>
    <t>4</t>
  </si>
  <si>
    <t>6</t>
  </si>
  <si>
    <t>8</t>
  </si>
  <si>
    <t>17</t>
  </si>
  <si>
    <t>18</t>
  </si>
  <si>
    <t>19</t>
  </si>
  <si>
    <t>20</t>
  </si>
  <si>
    <t>21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</si>
  <si>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</si>
  <si>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</si>
  <si>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</si>
  <si>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</si>
  <si>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</si>
  <si>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</si>
  <si>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</si>
  <si>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</si>
  <si>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</si>
  <si>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</si>
  <si>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</si>
  <si>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</si>
  <si>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</si>
  <si>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</si>
  <si>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</si>
  <si>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</si>
  <si>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</si>
  <si>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</si>
  <si>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Az önkormányzati vagyon és az önkormányzatot megillető vagyoni értékű jog értékesítéséből és hasznosításából származó bevétel</t>
  </si>
  <si>
    <t>Osztalék, a koncessziós díj és a hozambevétel</t>
  </si>
  <si>
    <t>Tárgyi eszköz és az immateriális jószág, részvény, részesedés, vállalat értékesítéséből vagy privatizációból származó bevétel</t>
  </si>
  <si>
    <t>Bírság-, pótlék- és díjbevétel</t>
  </si>
  <si>
    <t>Kezesség-, illetve garanciavállalással kapcsolatos megtérülés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</si>
  <si>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</si>
  <si>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</si>
  <si>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</si>
  <si>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</si>
  <si>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</si>
  <si>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</si>
  <si>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</si>
  <si>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</si>
  <si>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</si>
  <si>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</si>
  <si>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</si>
  <si>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</si>
  <si>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</si>
  <si>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</si>
  <si>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</si>
  <si>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</si>
  <si>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</si>
  <si>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</si>
  <si>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</si>
  <si>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</si>
  <si>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</si>
  <si>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</si>
  <si>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</si>
  <si>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</si>
  <si>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</si>
  <si>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</si>
  <si>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</si>
  <si>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</si>
  <si>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</si>
  <si>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</si>
  <si>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</si>
  <si>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</si>
  <si>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Egyéb nyújtott kedvezménye, vagy kölcsön elengedésének összege</t>
  </si>
  <si>
    <t>Állam-igazgatási feladat</t>
  </si>
  <si>
    <t>14. melléklet</t>
  </si>
  <si>
    <t>összege Ft</t>
  </si>
  <si>
    <t>Helyi adónál biztosított kedvezmény, mentesség összege adónemenként</t>
  </si>
  <si>
    <t>Építményadó</t>
  </si>
  <si>
    <t>Telekadó</t>
  </si>
  <si>
    <t>Iparűzési adó</t>
  </si>
  <si>
    <t>zöldterület-gazdálkodással kapcsolatos feladatok támogatása</t>
  </si>
  <si>
    <t>22</t>
  </si>
  <si>
    <t>23</t>
  </si>
  <si>
    <t>15. melléklet</t>
  </si>
  <si>
    <t>Lakosság részére lakásépítéshez,
lakásfelújításhoz nyújtott kölcsönök elengedésének összege</t>
  </si>
  <si>
    <t>Egyenleg (havi záró pénzállomány)</t>
  </si>
  <si>
    <t>műemlék épület</t>
  </si>
  <si>
    <t xml:space="preserve">Közvetett támogatás jogcíme </t>
  </si>
  <si>
    <t>Ellátottak térítési díjának elengedésének összege - óvodai étkezési térítési díj</t>
  </si>
  <si>
    <t>törvényi mentesség</t>
  </si>
  <si>
    <t>állandó lakóhely</t>
  </si>
  <si>
    <t>önkormányzati mentesség, kedvezmény</t>
  </si>
  <si>
    <t>Óvodai teljes ellátás (háromszori étkezés)</t>
  </si>
  <si>
    <t>A fizetendő térítési díj összege:</t>
  </si>
  <si>
    <t>Kommunikációs szolgáltatások</t>
  </si>
  <si>
    <t>egyéb, nem lakás céljára szolgáló építmény (garázs)</t>
  </si>
  <si>
    <t>Helyiségek, eszközök hasznosításából származó bevételből nyújtott kedvezmény, mentesség összege</t>
  </si>
  <si>
    <t>köztemető fenntartásával kapcsolatos feladatok támogatása</t>
  </si>
  <si>
    <t>2023. évi előirányzat</t>
  </si>
  <si>
    <t>K1110</t>
  </si>
  <si>
    <t>Egyéb költségtérítés</t>
  </si>
  <si>
    <t>1.4</t>
  </si>
  <si>
    <t>Balatonakali Község Önkormányzata 2023. évi tervezett bevételei és kiadásai (forintban)</t>
  </si>
  <si>
    <t>Fizikai épület kialakítása 188/10 hrsz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</si>
  <si>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</si>
  <si>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</si>
  <si>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</si>
  <si>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2023. évi eredeti előirányzat</t>
  </si>
  <si>
    <t>018020 Központi költségvetési befizetések</t>
  </si>
  <si>
    <t>2026. évi előriányzat</t>
  </si>
  <si>
    <t xml:space="preserve">2024. évi eredeti előirányzat </t>
  </si>
  <si>
    <t>2026. évi eredeti előirányzat</t>
  </si>
  <si>
    <t>11</t>
  </si>
  <si>
    <t>Üzemeltetési támogatás</t>
  </si>
  <si>
    <t>Polgármesteri illetményhez és költségtérítéshez nyújtott támogatás</t>
  </si>
  <si>
    <t>600 Ft/nap</t>
  </si>
  <si>
    <t>125 Ft/nap</t>
  </si>
  <si>
    <t>350 Ft/nap</t>
  </si>
  <si>
    <t>Balatonakali Napköziotthonos Óvoda 2024. évi tervezett bevételei és kiadásai (forintban)</t>
  </si>
  <si>
    <t>2023. évi mód.előir.</t>
  </si>
  <si>
    <t>2023. évi várható</t>
  </si>
  <si>
    <t>2024. évi előirányzat</t>
  </si>
  <si>
    <t>2024. évi/ 2023. évi előirányzat (%)</t>
  </si>
  <si>
    <t>K9121</t>
  </si>
  <si>
    <t>Forgatási célú belföldi értékpapírok vásárlása</t>
  </si>
  <si>
    <t>Pénzeszközök lekötött bankbetétként elhelyezése</t>
  </si>
  <si>
    <t>K916</t>
  </si>
  <si>
    <t>9.3</t>
  </si>
  <si>
    <t>9.4</t>
  </si>
  <si>
    <t>B4092</t>
  </si>
  <si>
    <t>Más egyéb pénzügyi műveletek bevételei</t>
  </si>
  <si>
    <t>Forgatási célú belföldi értékpapírok beváltása, értékesítése</t>
  </si>
  <si>
    <t>B8121</t>
  </si>
  <si>
    <t>Lekötött bankbetétek megszüntetése</t>
  </si>
  <si>
    <t>B817</t>
  </si>
  <si>
    <t>8.3</t>
  </si>
  <si>
    <t>8.4</t>
  </si>
  <si>
    <t>Balatonakali Önkormányzat 2024. évi összesített konszolidált tervezett bevételei és kiadásai (forintban)</t>
  </si>
  <si>
    <t>11.</t>
  </si>
  <si>
    <t>Működési céú tartalék</t>
  </si>
  <si>
    <t>Felhalmozási célú tartalék</t>
  </si>
  <si>
    <t>Balatonakali Önkormányzat 2024. évi tartaléka (forintban)</t>
  </si>
  <si>
    <t>Horgásztanya terasz, lépcső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</si>
  <si>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</si>
  <si>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</si>
  <si>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</si>
  <si>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</si>
  <si>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Fizikai épület kialakítása 188/10 hrsz fordított ÁFA</t>
  </si>
  <si>
    <t>Betlehem, karácsonyi fények</t>
  </si>
  <si>
    <t>Hinta óvodába</t>
  </si>
  <si>
    <t>Szabadtéri színpad székek</t>
  </si>
  <si>
    <t>Rendezvénysátor</t>
  </si>
  <si>
    <t>Parti sétány kialakítása és zöldterület fejlesztés</t>
  </si>
  <si>
    <t>Stihl motoros fűkasza</t>
  </si>
  <si>
    <t>Rugós játék</t>
  </si>
  <si>
    <t>Védőháló strand sportpálya</t>
  </si>
  <si>
    <t>Husqarna Sweeper 44' lombgyűjtő</t>
  </si>
  <si>
    <t>Balatonakali Önkormányzat 2024. évi felhalmozási kiadásai feladatonként/célonként (forintban)</t>
  </si>
  <si>
    <t>2027. évi előriányzat</t>
  </si>
  <si>
    <t>Balatonakali Önkormányzat 2024. évi összesített konszolidált költségvetése kormányzati funkciónként (forintban)</t>
  </si>
  <si>
    <t>Bevétel 2023. évi előir.</t>
  </si>
  <si>
    <t>Bevétel 2023. évi mód. előir.</t>
  </si>
  <si>
    <t>Bevétel 2024. évi előirányzat</t>
  </si>
  <si>
    <t>Kiadás 2023. évi előir.</t>
  </si>
  <si>
    <t>Kiadás 2023. évi mód. előir.</t>
  </si>
  <si>
    <t>Kiadás 2024. évi előirányzat</t>
  </si>
  <si>
    <t>042120 Mezőgazdasági támogatások</t>
  </si>
  <si>
    <t>900060 Forgatási és befektetési célú finanszírozási műveletek</t>
  </si>
  <si>
    <t xml:space="preserve">2023. évi módosított előirányzat </t>
  </si>
  <si>
    <t>2027. évi eredeti előirányzat</t>
  </si>
  <si>
    <t>Értékpapírok bevételei</t>
  </si>
  <si>
    <t>Balatonakali Önkormányzat 2024. évi közvetett támogatásai (forintban)</t>
  </si>
  <si>
    <t>Balatonakali Önkormányzat általános működésének és ágazati feladatainak 2024. évi támogatása (forintban)</t>
  </si>
  <si>
    <t>Óvodapedagógusok átlagbér alapú támogatása (1,8 fő)</t>
  </si>
  <si>
    <t>Kulturális illetménypótlék, bérintézkedések támogatása</t>
  </si>
  <si>
    <t>Dologi kiadásokból beruházásokhoz kapcsolódó ÁFA</t>
  </si>
  <si>
    <t>Balatonakali Óvoda 2024. évi előirányzat-felhasználási ütemterve (forintban)</t>
  </si>
  <si>
    <t>Balatonakali Önkormányzat 2023. évi előirányzat felhasználási (likviditási) ütemterve (forintban)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</si>
  <si>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</si>
  <si>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</si>
  <si>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</si>
  <si>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</si>
  <si>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</si>
  <si>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</si>
  <si>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</si>
  <si>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</si>
  <si>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</si>
  <si>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</si>
  <si>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</si>
  <si>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</si>
  <si>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Belföldi értékpapírok értékesítése</t>
  </si>
  <si>
    <t>Egy ellátottra jutó napi nyersanyagnorma 2024. január 1-től:</t>
  </si>
  <si>
    <t>Művelődési ház lábazat felújítása</t>
  </si>
  <si>
    <t>Művelődési ház homlokzatánka festés felújítási munkái</t>
  </si>
  <si>
    <t>az  2/2024. (II.20.)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</si>
</sst>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b/>
      <sz val="7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9" fontId="3" fillId="0" borderId="0" xfId="0" applyNumberFormat="1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16" fillId="0" borderId="0" xfId="0" applyFont="1"/>
    <xf numFmtId="0" fontId="14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12" fillId="0" borderId="0" xfId="0" applyNumberFormat="1" applyFont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9" fillId="0" borderId="0" xfId="0" applyFont="1"/>
    <xf numFmtId="3" fontId="5" fillId="0" borderId="0" xfId="0" applyNumberFormat="1" applyFont="1"/>
    <xf numFmtId="0" fontId="11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11" fillId="0" borderId="0" xfId="1" applyFont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9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vertical="center"/>
    </xf>
    <xf numFmtId="9" fontId="8" fillId="6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2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vertical="center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0" fontId="3" fillId="6" borderId="2" xfId="1" applyFont="1" applyFill="1" applyBorder="1" applyAlignment="1">
      <alignment vertical="center"/>
    </xf>
    <xf numFmtId="0" fontId="7" fillId="6" borderId="2" xfId="1" applyFont="1" applyFill="1" applyBorder="1" applyAlignment="1">
      <alignment vertical="center"/>
    </xf>
    <xf numFmtId="0" fontId="3" fillId="0" borderId="7" xfId="1" applyFont="1" applyBorder="1" applyAlignment="1">
      <alignment horizontal="center" vertical="center" wrapText="1"/>
    </xf>
    <xf numFmtId="9" fontId="7" fillId="0" borderId="2" xfId="1" applyNumberFormat="1" applyFont="1" applyBorder="1" applyAlignment="1">
      <alignment vertical="center"/>
    </xf>
    <xf numFmtId="3" fontId="7" fillId="0" borderId="2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 wrapText="1"/>
    </xf>
    <xf numFmtId="9" fontId="3" fillId="0" borderId="2" xfId="1" applyNumberFormat="1" applyFont="1" applyBorder="1" applyAlignment="1">
      <alignment vertical="center"/>
    </xf>
    <xf numFmtId="0" fontId="3" fillId="0" borderId="2" xfId="1" applyFont="1" applyBorder="1" applyAlignment="1">
      <alignment vertical="center" wrapText="1"/>
    </xf>
    <xf numFmtId="3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vertical="center"/>
    </xf>
    <xf numFmtId="3" fontId="15" fillId="0" borderId="0" xfId="0" applyNumberFormat="1" applyFont="1"/>
    <xf numFmtId="3" fontId="3" fillId="0" borderId="2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0" fontId="17" fillId="0" borderId="2" xfId="0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right" vertical="center"/>
    </xf>
    <xf numFmtId="3" fontId="4" fillId="0" borderId="2" xfId="1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9" fontId="0" fillId="0" borderId="0" xfId="0" applyNumberFormat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21" fillId="2" borderId="2" xfId="0" applyNumberFormat="1" applyFont="1" applyFill="1" applyBorder="1" applyAlignment="1">
      <alignment horizontal="right" vertical="center"/>
    </xf>
    <xf numFmtId="0" fontId="3" fillId="8" borderId="2" xfId="0" applyFont="1" applyFill="1" applyBorder="1" applyAlignment="1">
      <alignment vertical="center" wrapText="1"/>
    </xf>
    <xf numFmtId="3" fontId="3" fillId="8" borderId="2" xfId="0" applyNumberFormat="1" applyFont="1" applyFill="1" applyBorder="1" applyAlignment="1">
      <alignment vertical="center"/>
    </xf>
    <xf numFmtId="0" fontId="3" fillId="8" borderId="2" xfId="0" applyFont="1" applyFill="1" applyBorder="1" applyAlignment="1">
      <alignment vertical="center"/>
    </xf>
    <xf numFmtId="3" fontId="3" fillId="8" borderId="2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88671875" style="1" customWidth="1"/>
    <col min="10" max="10" width="11.109375" bestFit="1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317</v>
      </c>
    </row>
    <row r="2" spans="1:9" s="1" customFormat="1" ht="15" customHeight="1" x14ac:dyDescent="0.25">
      <c r="H2" s="2" t="s">
        <v>570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219" t="s">
        <v>513</v>
      </c>
      <c r="B4" s="219"/>
      <c r="C4" s="219"/>
      <c r="D4" s="219"/>
      <c r="E4" s="219"/>
      <c r="F4" s="219"/>
      <c r="G4" s="219"/>
      <c r="H4" s="219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52"/>
    </row>
    <row r="6" spans="1:9" ht="15" customHeight="1" x14ac:dyDescent="0.25">
      <c r="A6" s="77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</row>
    <row r="7" spans="1:9" ht="40.799999999999997" x14ac:dyDescent="0.25">
      <c r="A7" s="78">
        <v>1</v>
      </c>
      <c r="B7" s="77" t="s">
        <v>31</v>
      </c>
      <c r="C7" s="78" t="s">
        <v>1</v>
      </c>
      <c r="D7" s="77" t="s">
        <v>474</v>
      </c>
      <c r="E7" s="77" t="s">
        <v>495</v>
      </c>
      <c r="F7" s="77" t="s">
        <v>496</v>
      </c>
      <c r="G7" s="77" t="s">
        <v>497</v>
      </c>
      <c r="H7" s="79" t="s">
        <v>498</v>
      </c>
      <c r="I7" s="5"/>
    </row>
    <row r="8" spans="1:9" ht="15" customHeight="1" x14ac:dyDescent="0.25">
      <c r="A8" s="78">
        <v>2</v>
      </c>
      <c r="B8" s="216" t="s">
        <v>2</v>
      </c>
      <c r="C8" s="217"/>
      <c r="D8" s="217"/>
      <c r="E8" s="217"/>
      <c r="F8" s="217"/>
      <c r="G8" s="217"/>
      <c r="H8" s="218"/>
      <c r="I8" s="5"/>
    </row>
    <row r="9" spans="1:9" ht="24" x14ac:dyDescent="0.25">
      <c r="A9" s="78">
        <v>3</v>
      </c>
      <c r="B9" s="99" t="s">
        <v>4</v>
      </c>
      <c r="C9" s="83" t="s">
        <v>296</v>
      </c>
      <c r="D9" s="76">
        <f>D10+D14</f>
        <v>61785847</v>
      </c>
      <c r="E9" s="76">
        <f t="shared" ref="E9:G9" si="0">E10+E14</f>
        <v>81439195</v>
      </c>
      <c r="F9" s="76">
        <f t="shared" si="0"/>
        <v>81439195</v>
      </c>
      <c r="G9" s="76">
        <f t="shared" si="0"/>
        <v>65988453</v>
      </c>
      <c r="H9" s="81">
        <f>G9/E9</f>
        <v>0.8102787975740674</v>
      </c>
      <c r="I9" s="5"/>
    </row>
    <row r="10" spans="1:9" ht="15" customHeight="1" x14ac:dyDescent="0.25">
      <c r="A10" s="78">
        <v>4</v>
      </c>
      <c r="B10" s="93" t="s">
        <v>50</v>
      </c>
      <c r="C10" s="74" t="s">
        <v>173</v>
      </c>
      <c r="D10" s="25">
        <f>'3. melléklet'!E10</f>
        <v>55896947</v>
      </c>
      <c r="E10" s="25">
        <f>'3. melléklet'!F10</f>
        <v>75018429</v>
      </c>
      <c r="F10" s="25">
        <f>'3. melléklet'!G10</f>
        <v>75018429</v>
      </c>
      <c r="G10" s="25">
        <f>'3. melléklet'!H10</f>
        <v>60820153</v>
      </c>
      <c r="H10" s="82">
        <f t="shared" ref="H10:H13" si="1">G10/E10</f>
        <v>0.81073615924428388</v>
      </c>
      <c r="I10" s="5"/>
    </row>
    <row r="11" spans="1:9" ht="24" x14ac:dyDescent="0.25">
      <c r="A11" s="78">
        <v>5</v>
      </c>
      <c r="B11" s="102" t="s">
        <v>329</v>
      </c>
      <c r="C11" s="91" t="s">
        <v>318</v>
      </c>
      <c r="D11" s="26">
        <f>'3. melléklet'!E11+'3. melléklet'!E12+'3. melléklet'!E13+'3. melléklet'!E14</f>
        <v>55896947</v>
      </c>
      <c r="E11" s="26">
        <f>'3. melléklet'!F11+'3. melléklet'!F12+'3. melléklet'!F13+'3. melléklet'!F14</f>
        <v>59237761</v>
      </c>
      <c r="F11" s="26">
        <f>'3. melléklet'!G11+'3. melléklet'!G12+'3. melléklet'!G13+'3. melléklet'!G14</f>
        <v>59237761</v>
      </c>
      <c r="G11" s="26">
        <f>'3. melléklet'!H11+'3. melléklet'!H12+'3. melléklet'!H13+'3. melléklet'!H14</f>
        <v>60820153</v>
      </c>
      <c r="H11" s="84">
        <f t="shared" si="1"/>
        <v>1.0267125558644932</v>
      </c>
      <c r="I11" s="5"/>
    </row>
    <row r="12" spans="1:9" ht="24" x14ac:dyDescent="0.25">
      <c r="A12" s="78">
        <v>6</v>
      </c>
      <c r="B12" s="102" t="s">
        <v>330</v>
      </c>
      <c r="C12" s="91" t="s">
        <v>319</v>
      </c>
      <c r="D12" s="26">
        <f>'3. melléklet'!E15</f>
        <v>0</v>
      </c>
      <c r="E12" s="26">
        <f>'3. melléklet'!F15</f>
        <v>10953770</v>
      </c>
      <c r="F12" s="26">
        <f>'3. melléklet'!G15</f>
        <v>10953770</v>
      </c>
      <c r="G12" s="26">
        <f>'3. melléklet'!H15</f>
        <v>0</v>
      </c>
      <c r="H12" s="84">
        <f t="shared" si="1"/>
        <v>0</v>
      </c>
      <c r="I12" s="5"/>
    </row>
    <row r="13" spans="1:9" ht="15" customHeight="1" x14ac:dyDescent="0.25">
      <c r="A13" s="78">
        <v>7</v>
      </c>
      <c r="B13" s="102" t="s">
        <v>331</v>
      </c>
      <c r="C13" s="91" t="s">
        <v>348</v>
      </c>
      <c r="D13" s="26">
        <f>'3. melléklet'!E16</f>
        <v>0</v>
      </c>
      <c r="E13" s="26">
        <f>'3. melléklet'!F16</f>
        <v>4826898</v>
      </c>
      <c r="F13" s="26">
        <f>'3. melléklet'!G16</f>
        <v>4826898</v>
      </c>
      <c r="G13" s="26">
        <f>'3. melléklet'!H16</f>
        <v>0</v>
      </c>
      <c r="H13" s="84">
        <f t="shared" si="1"/>
        <v>0</v>
      </c>
      <c r="I13" s="5"/>
    </row>
    <row r="14" spans="1:9" ht="24" x14ac:dyDescent="0.25">
      <c r="A14" s="78">
        <v>8</v>
      </c>
      <c r="B14" s="94" t="s">
        <v>51</v>
      </c>
      <c r="C14" s="74" t="s">
        <v>298</v>
      </c>
      <c r="D14" s="25">
        <f>'3. melléklet'!E17</f>
        <v>5888900</v>
      </c>
      <c r="E14" s="25">
        <f>'3. melléklet'!F17</f>
        <v>6420766</v>
      </c>
      <c r="F14" s="25">
        <f>'3. melléklet'!G17</f>
        <v>6420766</v>
      </c>
      <c r="G14" s="25">
        <f>'3. melléklet'!H17</f>
        <v>5168300</v>
      </c>
      <c r="H14" s="82">
        <f t="shared" ref="H14:H27" si="2">G14/E14</f>
        <v>0.80493511210344681</v>
      </c>
      <c r="I14" s="5"/>
    </row>
    <row r="15" spans="1:9" ht="15" customHeight="1" x14ac:dyDescent="0.25">
      <c r="A15" s="78">
        <v>9</v>
      </c>
      <c r="B15" s="99" t="s">
        <v>5</v>
      </c>
      <c r="C15" s="83" t="s">
        <v>6</v>
      </c>
      <c r="D15" s="76">
        <f>SUM(D16:D18)</f>
        <v>122000000</v>
      </c>
      <c r="E15" s="76">
        <f>SUM(E16:E18)</f>
        <v>121572052</v>
      </c>
      <c r="F15" s="76">
        <f t="shared" ref="F15:G15" si="3">SUM(F16:F18)</f>
        <v>130709409</v>
      </c>
      <c r="G15" s="76">
        <f t="shared" si="3"/>
        <v>132000000</v>
      </c>
      <c r="H15" s="81">
        <f t="shared" si="2"/>
        <v>1.085775865657018</v>
      </c>
      <c r="I15" s="5"/>
    </row>
    <row r="16" spans="1:9" ht="15" customHeight="1" x14ac:dyDescent="0.25">
      <c r="A16" s="78">
        <v>10</v>
      </c>
      <c r="B16" s="93" t="s">
        <v>7</v>
      </c>
      <c r="C16" s="74" t="s">
        <v>181</v>
      </c>
      <c r="D16" s="25">
        <f>'3. melléklet'!E19</f>
        <v>66000000</v>
      </c>
      <c r="E16" s="25">
        <f>'3. melléklet'!F19</f>
        <v>66000000</v>
      </c>
      <c r="F16" s="25">
        <f>'3. melléklet'!G19</f>
        <v>67320394</v>
      </c>
      <c r="G16" s="25">
        <f>'3. melléklet'!H19</f>
        <v>68000000</v>
      </c>
      <c r="H16" s="82">
        <f t="shared" si="2"/>
        <v>1.0303030303030303</v>
      </c>
      <c r="I16" s="5"/>
    </row>
    <row r="17" spans="1:9" ht="15" customHeight="1" x14ac:dyDescent="0.25">
      <c r="A17" s="78">
        <v>11</v>
      </c>
      <c r="B17" s="94" t="s">
        <v>8</v>
      </c>
      <c r="C17" s="74" t="s">
        <v>182</v>
      </c>
      <c r="D17" s="25">
        <f>'3. melléklet'!E20</f>
        <v>54500000</v>
      </c>
      <c r="E17" s="25">
        <f>'3. melléklet'!F20</f>
        <v>54500000</v>
      </c>
      <c r="F17" s="25">
        <f>'3. melléklet'!G20</f>
        <v>62316963</v>
      </c>
      <c r="G17" s="25">
        <f>'3. melléklet'!H20</f>
        <v>62500000</v>
      </c>
      <c r="H17" s="82">
        <f t="shared" si="2"/>
        <v>1.1467889908256881</v>
      </c>
      <c r="I17" s="5"/>
    </row>
    <row r="18" spans="1:9" ht="15" customHeight="1" x14ac:dyDescent="0.25">
      <c r="A18" s="78">
        <v>12</v>
      </c>
      <c r="B18" s="93" t="s">
        <v>321</v>
      </c>
      <c r="C18" s="74" t="s">
        <v>188</v>
      </c>
      <c r="D18" s="25">
        <f>'3. melléklet'!E23</f>
        <v>1500000</v>
      </c>
      <c r="E18" s="25">
        <f>'3. melléklet'!F23</f>
        <v>1072052</v>
      </c>
      <c r="F18" s="25">
        <f>'3. melléklet'!G23</f>
        <v>1072052</v>
      </c>
      <c r="G18" s="25">
        <f>'3. melléklet'!H23</f>
        <v>1500000</v>
      </c>
      <c r="H18" s="82">
        <f t="shared" si="2"/>
        <v>1.3991858603873693</v>
      </c>
      <c r="I18" s="5"/>
    </row>
    <row r="19" spans="1:9" ht="15" customHeight="1" x14ac:dyDescent="0.25">
      <c r="A19" s="78">
        <v>13</v>
      </c>
      <c r="B19" s="99" t="s">
        <v>17</v>
      </c>
      <c r="C19" s="83" t="s">
        <v>3</v>
      </c>
      <c r="D19" s="76">
        <f>'3. melléklet'!E24+'4. melléklet'!E9</f>
        <v>111967485</v>
      </c>
      <c r="E19" s="76">
        <f>'3. melléklet'!F24+'4. melléklet'!F9</f>
        <v>136383725</v>
      </c>
      <c r="F19" s="76">
        <f>'3. melléklet'!G24+'4. melléklet'!G9</f>
        <v>145276377</v>
      </c>
      <c r="G19" s="76">
        <f>'3. melléklet'!H24+'4. melléklet'!H9</f>
        <v>138690022</v>
      </c>
      <c r="H19" s="81">
        <f t="shared" si="2"/>
        <v>1.0169103534897583</v>
      </c>
      <c r="I19" s="5"/>
    </row>
    <row r="20" spans="1:9" ht="15" customHeight="1" x14ac:dyDescent="0.25">
      <c r="A20" s="78">
        <v>14</v>
      </c>
      <c r="B20" s="94" t="s">
        <v>54</v>
      </c>
      <c r="C20" s="6" t="s">
        <v>190</v>
      </c>
      <c r="D20" s="25">
        <f>'3. melléklet'!E25</f>
        <v>97500</v>
      </c>
      <c r="E20" s="25">
        <f>'3. melléklet'!F25</f>
        <v>97500</v>
      </c>
      <c r="F20" s="25">
        <f>'3. melléklet'!G25</f>
        <v>94468</v>
      </c>
      <c r="G20" s="25">
        <f>'3. melléklet'!H25</f>
        <v>97500</v>
      </c>
      <c r="H20" s="82">
        <f t="shared" si="2"/>
        <v>1</v>
      </c>
      <c r="I20" s="5"/>
    </row>
    <row r="21" spans="1:9" ht="15" customHeight="1" x14ac:dyDescent="0.25">
      <c r="A21" s="78">
        <v>15</v>
      </c>
      <c r="B21" s="94" t="s">
        <v>56</v>
      </c>
      <c r="C21" s="6" t="s">
        <v>193</v>
      </c>
      <c r="D21" s="25">
        <f>'3. melléklet'!E26</f>
        <v>62150000</v>
      </c>
      <c r="E21" s="25">
        <f>'3. melléklet'!F26</f>
        <v>72350000</v>
      </c>
      <c r="F21" s="25">
        <f>'3. melléklet'!G26</f>
        <v>74664561</v>
      </c>
      <c r="G21" s="25">
        <f>'3. melléklet'!H26</f>
        <v>83300000</v>
      </c>
      <c r="H21" s="82">
        <f t="shared" si="2"/>
        <v>1.1513476157567382</v>
      </c>
      <c r="I21" s="5"/>
    </row>
    <row r="22" spans="1:9" ht="15" customHeight="1" x14ac:dyDescent="0.25">
      <c r="A22" s="78">
        <v>16</v>
      </c>
      <c r="B22" s="94" t="s">
        <v>121</v>
      </c>
      <c r="C22" s="6" t="s">
        <v>196</v>
      </c>
      <c r="D22" s="25">
        <f>'3. melléklet'!E27+'4. melléklet'!E10</f>
        <v>15300000</v>
      </c>
      <c r="E22" s="25">
        <f>'3. melléklet'!F27+'4. melléklet'!F10</f>
        <v>15346128</v>
      </c>
      <c r="F22" s="25">
        <f>'3. melléklet'!G27+'4. melléklet'!G10</f>
        <v>17845768</v>
      </c>
      <c r="G22" s="25">
        <f>'3. melléklet'!H27+'4. melléklet'!H10</f>
        <v>14975000</v>
      </c>
      <c r="H22" s="82">
        <f t="shared" si="2"/>
        <v>0.97581617982073399</v>
      </c>
      <c r="I22" s="5"/>
    </row>
    <row r="23" spans="1:9" ht="15" customHeight="1" x14ac:dyDescent="0.25">
      <c r="A23" s="78">
        <v>17</v>
      </c>
      <c r="B23" s="94" t="s">
        <v>123</v>
      </c>
      <c r="C23" s="6" t="s">
        <v>197</v>
      </c>
      <c r="D23" s="25">
        <f>'3. melléklet'!E28</f>
        <v>8505000</v>
      </c>
      <c r="E23" s="25">
        <f>'3. melléklet'!F28</f>
        <v>8405730</v>
      </c>
      <c r="F23" s="25">
        <f>'3. melléklet'!G28</f>
        <v>8406579</v>
      </c>
      <c r="G23" s="25">
        <f>'3. melléklet'!H28</f>
        <v>8505000</v>
      </c>
      <c r="H23" s="82">
        <f t="shared" si="2"/>
        <v>1.0118098011713439</v>
      </c>
      <c r="I23" s="5"/>
    </row>
    <row r="24" spans="1:9" ht="15" customHeight="1" x14ac:dyDescent="0.25">
      <c r="A24" s="78">
        <v>18</v>
      </c>
      <c r="B24" s="94" t="s">
        <v>129</v>
      </c>
      <c r="C24" s="6" t="s">
        <v>304</v>
      </c>
      <c r="D24" s="25">
        <f>'4. melléklet'!E11</f>
        <v>360000</v>
      </c>
      <c r="E24" s="25">
        <f>'4. melléklet'!F11</f>
        <v>287000</v>
      </c>
      <c r="F24" s="25">
        <f>'4. melléklet'!G11</f>
        <v>287000</v>
      </c>
      <c r="G24" s="25">
        <f>'4. melléklet'!H11</f>
        <v>316800</v>
      </c>
      <c r="H24" s="82">
        <f t="shared" si="2"/>
        <v>1.1038327526132403</v>
      </c>
      <c r="I24" s="5"/>
    </row>
    <row r="25" spans="1:9" ht="15" customHeight="1" x14ac:dyDescent="0.25">
      <c r="A25" s="78">
        <v>19</v>
      </c>
      <c r="B25" s="94" t="s">
        <v>322</v>
      </c>
      <c r="C25" s="6" t="s">
        <v>198</v>
      </c>
      <c r="D25" s="25">
        <f>'3. melléklet'!E29</f>
        <v>23374941</v>
      </c>
      <c r="E25" s="25">
        <f>'3. melléklet'!F29</f>
        <v>25481138</v>
      </c>
      <c r="F25" s="25">
        <f>'3. melléklet'!G29</f>
        <v>28073114</v>
      </c>
      <c r="G25" s="25">
        <f>'3. melléklet'!H29</f>
        <v>28495250</v>
      </c>
      <c r="H25" s="82">
        <f t="shared" si="2"/>
        <v>1.1182879665735495</v>
      </c>
      <c r="I25" s="5"/>
    </row>
    <row r="26" spans="1:9" ht="15" customHeight="1" x14ac:dyDescent="0.25">
      <c r="A26" s="78">
        <v>20</v>
      </c>
      <c r="B26" s="94" t="s">
        <v>323</v>
      </c>
      <c r="C26" s="59" t="s">
        <v>286</v>
      </c>
      <c r="D26" s="25">
        <f>'3. melléklet'!E30</f>
        <v>2179000</v>
      </c>
      <c r="E26" s="25">
        <f>'3. melléklet'!F30</f>
        <v>2238000</v>
      </c>
      <c r="F26" s="25">
        <f>'3. melléklet'!G30</f>
        <v>3706000</v>
      </c>
      <c r="G26" s="25">
        <f>'3. melléklet'!H30</f>
        <v>0</v>
      </c>
      <c r="H26" s="82">
        <f t="shared" si="2"/>
        <v>0</v>
      </c>
      <c r="I26" s="5"/>
    </row>
    <row r="27" spans="1:9" ht="15" customHeight="1" x14ac:dyDescent="0.25">
      <c r="A27" s="78">
        <v>21</v>
      </c>
      <c r="B27" s="94" t="s">
        <v>324</v>
      </c>
      <c r="C27" s="6" t="s">
        <v>199</v>
      </c>
      <c r="D27" s="25">
        <f>'3. melléklet'!E31</f>
        <v>0</v>
      </c>
      <c r="E27" s="25">
        <f>'3. melléklet'!F31</f>
        <v>792000</v>
      </c>
      <c r="F27" s="25">
        <f>'3. melléklet'!G31</f>
        <v>802481</v>
      </c>
      <c r="G27" s="25">
        <f>'3. melléklet'!H31</f>
        <v>0</v>
      </c>
      <c r="H27" s="82">
        <f t="shared" si="2"/>
        <v>0</v>
      </c>
      <c r="I27" s="5"/>
    </row>
    <row r="28" spans="1:9" ht="15" customHeight="1" x14ac:dyDescent="0.25">
      <c r="A28" s="78">
        <v>22</v>
      </c>
      <c r="B28" s="94" t="s">
        <v>325</v>
      </c>
      <c r="C28" s="6" t="s">
        <v>200</v>
      </c>
      <c r="D28" s="25">
        <f>'3. melléklet'!E33+'4. melléklet'!E13</f>
        <v>1044</v>
      </c>
      <c r="E28" s="25">
        <f>'3. melléklet'!F33+'4. melléklet'!F13</f>
        <v>3300331</v>
      </c>
      <c r="F28" s="25">
        <f>'3. melléklet'!G33+'4. melléklet'!G13</f>
        <v>3310508</v>
      </c>
      <c r="G28" s="25">
        <f>'3. melléklet'!H33+'4. melléklet'!H13</f>
        <v>472</v>
      </c>
      <c r="H28" s="82">
        <f>G28/E28</f>
        <v>1.4301595809632428E-4</v>
      </c>
      <c r="I28" s="5"/>
    </row>
    <row r="29" spans="1:9" ht="15" customHeight="1" x14ac:dyDescent="0.25">
      <c r="A29" s="78">
        <v>23</v>
      </c>
      <c r="B29" s="99" t="s">
        <v>18</v>
      </c>
      <c r="C29" s="83" t="s">
        <v>204</v>
      </c>
      <c r="D29" s="76">
        <f>'3. melléklet'!E34</f>
        <v>687246</v>
      </c>
      <c r="E29" s="76">
        <f>'3. melléklet'!F34</f>
        <v>1891549</v>
      </c>
      <c r="F29" s="76">
        <f>'3. melléklet'!G34</f>
        <v>1898824</v>
      </c>
      <c r="G29" s="76">
        <f>'3. melléklet'!H34</f>
        <v>0</v>
      </c>
      <c r="H29" s="84">
        <f t="shared" ref="H29:H30" si="4">G29/E29</f>
        <v>0</v>
      </c>
      <c r="I29" s="5"/>
    </row>
    <row r="30" spans="1:9" ht="15" customHeight="1" x14ac:dyDescent="0.25">
      <c r="A30" s="78">
        <v>24</v>
      </c>
      <c r="B30" s="94" t="s">
        <v>104</v>
      </c>
      <c r="C30" s="74" t="s">
        <v>206</v>
      </c>
      <c r="D30" s="25">
        <f>'3. melléklet'!E35</f>
        <v>687246</v>
      </c>
      <c r="E30" s="25">
        <f>'3. melléklet'!F35</f>
        <v>1891549</v>
      </c>
      <c r="F30" s="25">
        <f>'3. melléklet'!G35</f>
        <v>1898824</v>
      </c>
      <c r="G30" s="25">
        <f>'3. melléklet'!H35</f>
        <v>0</v>
      </c>
      <c r="H30" s="84">
        <f t="shared" si="4"/>
        <v>0</v>
      </c>
      <c r="I30" s="5"/>
    </row>
    <row r="31" spans="1:9" ht="15.75" customHeight="1" x14ac:dyDescent="0.25">
      <c r="A31" s="78">
        <v>25</v>
      </c>
      <c r="B31" s="96" t="s">
        <v>33</v>
      </c>
      <c r="C31" s="92" t="s">
        <v>3</v>
      </c>
      <c r="D31" s="27">
        <f>D9+D15+D19+D29</f>
        <v>296440578</v>
      </c>
      <c r="E31" s="27">
        <f t="shared" ref="E31:G31" si="5">E9+E15+E19+E29</f>
        <v>341286521</v>
      </c>
      <c r="F31" s="27">
        <f t="shared" si="5"/>
        <v>359323805</v>
      </c>
      <c r="G31" s="27">
        <f t="shared" si="5"/>
        <v>336678475</v>
      </c>
      <c r="H31" s="81">
        <f t="shared" ref="H31:H32" si="6">G31/E31</f>
        <v>0.9864980134975796</v>
      </c>
      <c r="I31" s="5"/>
    </row>
    <row r="32" spans="1:9" ht="24" x14ac:dyDescent="0.25">
      <c r="A32" s="78">
        <v>26</v>
      </c>
      <c r="B32" s="100" t="s">
        <v>19</v>
      </c>
      <c r="C32" s="83" t="s">
        <v>297</v>
      </c>
      <c r="D32" s="76">
        <f>SUM(D33:D34)</f>
        <v>0</v>
      </c>
      <c r="E32" s="76">
        <f t="shared" ref="E32:G32" si="7">SUM(E33:E34)</f>
        <v>49248541</v>
      </c>
      <c r="F32" s="76">
        <f t="shared" si="7"/>
        <v>49248541</v>
      </c>
      <c r="G32" s="76">
        <f t="shared" si="7"/>
        <v>7819284</v>
      </c>
      <c r="H32" s="81">
        <f t="shared" si="6"/>
        <v>0.15877189133379607</v>
      </c>
      <c r="I32" s="5"/>
    </row>
    <row r="33" spans="1:10" ht="15" customHeight="1" x14ac:dyDescent="0.25">
      <c r="A33" s="78">
        <v>27</v>
      </c>
      <c r="B33" s="94" t="s">
        <v>105</v>
      </c>
      <c r="C33" s="74" t="s">
        <v>285</v>
      </c>
      <c r="D33" s="25">
        <f>'3. melléklet'!E38</f>
        <v>0</v>
      </c>
      <c r="E33" s="25">
        <f>'3. melléklet'!F38</f>
        <v>0</v>
      </c>
      <c r="F33" s="25">
        <f>'3. melléklet'!G38</f>
        <v>0</v>
      </c>
      <c r="G33" s="25">
        <f>'3. melléklet'!H38</f>
        <v>0</v>
      </c>
      <c r="H33" s="158"/>
      <c r="I33" s="5"/>
    </row>
    <row r="34" spans="1:10" ht="24" x14ac:dyDescent="0.25">
      <c r="A34" s="78">
        <v>28</v>
      </c>
      <c r="B34" s="93" t="s">
        <v>106</v>
      </c>
      <c r="C34" s="74" t="s">
        <v>299</v>
      </c>
      <c r="D34" s="25">
        <f>'3. melléklet'!E39</f>
        <v>0</v>
      </c>
      <c r="E34" s="25">
        <f>'3. melléklet'!F39</f>
        <v>49248541</v>
      </c>
      <c r="F34" s="25">
        <f>'3. melléklet'!G39</f>
        <v>49248541</v>
      </c>
      <c r="G34" s="25">
        <f>'3. melléklet'!H39</f>
        <v>7819284</v>
      </c>
      <c r="H34" s="82">
        <f t="shared" ref="H34:H35" si="8">G34/E34</f>
        <v>0.15877189133379607</v>
      </c>
      <c r="I34" s="5"/>
    </row>
    <row r="35" spans="1:10" ht="15" customHeight="1" x14ac:dyDescent="0.25">
      <c r="A35" s="78">
        <v>29</v>
      </c>
      <c r="B35" s="100" t="s">
        <v>20</v>
      </c>
      <c r="C35" s="83" t="s">
        <v>251</v>
      </c>
      <c r="D35" s="76">
        <f>'3. melléklet'!E40</f>
        <v>27527559</v>
      </c>
      <c r="E35" s="76">
        <f>'3. melléklet'!F40</f>
        <v>1727559</v>
      </c>
      <c r="F35" s="76">
        <f>'3. melléklet'!G40</f>
        <v>1747559</v>
      </c>
      <c r="G35" s="76">
        <f>'3. melléklet'!H40</f>
        <v>23500000</v>
      </c>
      <c r="H35" s="81">
        <f t="shared" si="8"/>
        <v>13.603008638199912</v>
      </c>
      <c r="I35" s="5"/>
    </row>
    <row r="36" spans="1:10" ht="15" customHeight="1" x14ac:dyDescent="0.25">
      <c r="A36" s="78">
        <v>30</v>
      </c>
      <c r="B36" s="94" t="s">
        <v>148</v>
      </c>
      <c r="C36" s="51" t="s">
        <v>253</v>
      </c>
      <c r="D36" s="25">
        <f>'3. melléklet'!E41</f>
        <v>25800000</v>
      </c>
      <c r="E36" s="25">
        <f>'3. melléklet'!F41</f>
        <v>0</v>
      </c>
      <c r="F36" s="25">
        <f>'3. melléklet'!G41</f>
        <v>0</v>
      </c>
      <c r="G36" s="25">
        <f>'3. melléklet'!H41</f>
        <v>23500000</v>
      </c>
      <c r="H36" s="158"/>
      <c r="I36" s="5"/>
    </row>
    <row r="37" spans="1:10" ht="13.5" customHeight="1" x14ac:dyDescent="0.25">
      <c r="A37" s="78">
        <v>31</v>
      </c>
      <c r="B37" s="93" t="s">
        <v>149</v>
      </c>
      <c r="C37" s="12" t="s">
        <v>312</v>
      </c>
      <c r="D37" s="25">
        <f>'3. melléklet'!E42</f>
        <v>1727559</v>
      </c>
      <c r="E37" s="25">
        <f>'3. melléklet'!F42</f>
        <v>1727559</v>
      </c>
      <c r="F37" s="25">
        <f>'3. melléklet'!G42</f>
        <v>1747559</v>
      </c>
      <c r="G37" s="25">
        <f>'3. melléklet'!H42</f>
        <v>0</v>
      </c>
      <c r="H37" s="82">
        <f t="shared" ref="H37:H41" si="9">G37/E37</f>
        <v>0</v>
      </c>
      <c r="I37" s="5"/>
    </row>
    <row r="38" spans="1:10" ht="15" customHeight="1" x14ac:dyDescent="0.25">
      <c r="A38" s="78">
        <v>32</v>
      </c>
      <c r="B38" s="101" t="s">
        <v>21</v>
      </c>
      <c r="C38" s="83" t="s">
        <v>208</v>
      </c>
      <c r="D38" s="76">
        <f>'3. melléklet'!E43</f>
        <v>131700</v>
      </c>
      <c r="E38" s="76">
        <f>'3. melléklet'!F43</f>
        <v>131700</v>
      </c>
      <c r="F38" s="76">
        <f>'3. melléklet'!G43</f>
        <v>138105</v>
      </c>
      <c r="G38" s="76">
        <f>'3. melléklet'!H43</f>
        <v>131700</v>
      </c>
      <c r="H38" s="81">
        <f t="shared" si="9"/>
        <v>1</v>
      </c>
      <c r="I38" s="5"/>
      <c r="J38" s="192"/>
    </row>
    <row r="39" spans="1:10" ht="15" customHeight="1" x14ac:dyDescent="0.25">
      <c r="A39" s="78">
        <v>33</v>
      </c>
      <c r="B39" s="93" t="s">
        <v>162</v>
      </c>
      <c r="C39" s="13" t="s">
        <v>209</v>
      </c>
      <c r="D39" s="25">
        <f>'3. melléklet'!E44</f>
        <v>131700</v>
      </c>
      <c r="E39" s="25">
        <f>'3. melléklet'!F44</f>
        <v>131700</v>
      </c>
      <c r="F39" s="25">
        <f>'3. melléklet'!G44</f>
        <v>138105</v>
      </c>
      <c r="G39" s="25">
        <f>'3. melléklet'!H44</f>
        <v>131700</v>
      </c>
      <c r="H39" s="82">
        <f t="shared" si="9"/>
        <v>1</v>
      </c>
      <c r="I39" s="5"/>
    </row>
    <row r="40" spans="1:10" ht="15.75" customHeight="1" x14ac:dyDescent="0.25">
      <c r="A40" s="78">
        <v>34</v>
      </c>
      <c r="B40" s="96" t="s">
        <v>326</v>
      </c>
      <c r="C40" s="92" t="s">
        <v>251</v>
      </c>
      <c r="D40" s="27">
        <f>D32+D35+D38</f>
        <v>27659259</v>
      </c>
      <c r="E40" s="27">
        <f t="shared" ref="E40:G40" si="10">E32+E35+E38</f>
        <v>51107800</v>
      </c>
      <c r="F40" s="27">
        <f t="shared" si="10"/>
        <v>51134205</v>
      </c>
      <c r="G40" s="27">
        <f t="shared" si="10"/>
        <v>31450984</v>
      </c>
      <c r="H40" s="81">
        <f t="shared" si="9"/>
        <v>0.61538520538939256</v>
      </c>
      <c r="I40" s="5"/>
    </row>
    <row r="41" spans="1:10" ht="15" customHeight="1" x14ac:dyDescent="0.25">
      <c r="A41" s="78">
        <v>35</v>
      </c>
      <c r="B41" s="220" t="s">
        <v>327</v>
      </c>
      <c r="C41" s="221"/>
      <c r="D41" s="27">
        <f>D19+D15+D9+D35+D32+D29+D38</f>
        <v>324099837</v>
      </c>
      <c r="E41" s="27">
        <f>E19+E15+E9+E35+E32+E29+E38</f>
        <v>392394321</v>
      </c>
      <c r="F41" s="27">
        <f>F19+F15+F9+F35+F32+F29+F38</f>
        <v>410458010</v>
      </c>
      <c r="G41" s="27">
        <f>G19+G15+G9+G35+G32+G29+G38</f>
        <v>368129459</v>
      </c>
      <c r="H41" s="85">
        <f t="shared" si="9"/>
        <v>0.93816204592828445</v>
      </c>
      <c r="I41" s="5"/>
    </row>
    <row r="42" spans="1:10" ht="15" customHeight="1" x14ac:dyDescent="0.25">
      <c r="A42" s="78">
        <v>36</v>
      </c>
      <c r="B42" s="94" t="s">
        <v>28</v>
      </c>
      <c r="C42" s="74" t="s">
        <v>328</v>
      </c>
      <c r="D42" s="25">
        <v>0</v>
      </c>
      <c r="E42" s="25">
        <f>'3. melléklet'!F47</f>
        <v>151083601</v>
      </c>
      <c r="F42" s="25">
        <f>'3. melléklet'!G47</f>
        <v>151083601</v>
      </c>
      <c r="G42" s="25">
        <f>'3. melléklet'!H47</f>
        <v>151000000</v>
      </c>
      <c r="H42" s="82">
        <f>G42/E42</f>
        <v>0.99944665735098548</v>
      </c>
      <c r="I42" s="5"/>
    </row>
    <row r="43" spans="1:10" ht="15" customHeight="1" x14ac:dyDescent="0.25">
      <c r="A43" s="78">
        <v>37</v>
      </c>
      <c r="B43" s="93" t="s">
        <v>43</v>
      </c>
      <c r="C43" s="74" t="s">
        <v>259</v>
      </c>
      <c r="D43" s="25">
        <f>'3. melléklet'!E48+'4. melléklet'!E16</f>
        <v>453404243</v>
      </c>
      <c r="E43" s="25">
        <f>'3. melléklet'!F48+'4. melléklet'!F16</f>
        <v>453404243</v>
      </c>
      <c r="F43" s="25">
        <f>'3. melléklet'!G48+'4. melléklet'!G16</f>
        <v>453404243</v>
      </c>
      <c r="G43" s="25">
        <f>'3. melléklet'!H48+'4. melléklet'!H16</f>
        <v>389314545</v>
      </c>
      <c r="H43" s="82">
        <f>G43/E43</f>
        <v>0.85864777626264954</v>
      </c>
      <c r="I43" s="5"/>
    </row>
    <row r="44" spans="1:10" ht="15" customHeight="1" x14ac:dyDescent="0.25">
      <c r="A44" s="78">
        <v>38</v>
      </c>
      <c r="B44" s="94" t="s">
        <v>44</v>
      </c>
      <c r="C44" s="74" t="s">
        <v>262</v>
      </c>
      <c r="D44" s="25">
        <v>0</v>
      </c>
      <c r="E44" s="25">
        <f>'3. melléklet'!F49</f>
        <v>2367073</v>
      </c>
      <c r="F44" s="25">
        <f>'3. melléklet'!G49</f>
        <v>2367073</v>
      </c>
      <c r="G44" s="25">
        <v>0</v>
      </c>
      <c r="H44" s="82">
        <f>G44/E44</f>
        <v>0</v>
      </c>
      <c r="I44" s="5"/>
    </row>
    <row r="45" spans="1:10" ht="15" customHeight="1" x14ac:dyDescent="0.25">
      <c r="A45" s="78">
        <v>39</v>
      </c>
      <c r="B45" s="93" t="s">
        <v>514</v>
      </c>
      <c r="C45" s="64" t="s">
        <v>509</v>
      </c>
      <c r="D45" s="25">
        <f>'3. melléklet'!E50</f>
        <v>0</v>
      </c>
      <c r="E45" s="25">
        <f>'3. melléklet'!F50</f>
        <v>0</v>
      </c>
      <c r="F45" s="25">
        <f>'3. melléklet'!G50</f>
        <v>150000000</v>
      </c>
      <c r="G45" s="25">
        <f>'3. melléklet'!H50</f>
        <v>0</v>
      </c>
      <c r="H45" s="158"/>
      <c r="I45" s="5"/>
    </row>
    <row r="46" spans="1:10" ht="15" customHeight="1" x14ac:dyDescent="0.25">
      <c r="A46" s="78">
        <v>40</v>
      </c>
      <c r="B46" s="101" t="s">
        <v>35</v>
      </c>
      <c r="C46" s="92" t="s">
        <v>316</v>
      </c>
      <c r="D46" s="27">
        <f>SUM(D42:D45)</f>
        <v>453404243</v>
      </c>
      <c r="E46" s="27">
        <f>SUM(E42:E45)</f>
        <v>606854917</v>
      </c>
      <c r="F46" s="27">
        <f t="shared" ref="F46:G46" si="11">SUM(F42:F45)</f>
        <v>756854917</v>
      </c>
      <c r="G46" s="27">
        <f t="shared" si="11"/>
        <v>540314545</v>
      </c>
      <c r="H46" s="85">
        <f t="shared" ref="H46:H47" si="12">G46/E46</f>
        <v>0.89035209217889555</v>
      </c>
      <c r="I46" s="5"/>
    </row>
    <row r="47" spans="1:10" ht="15" customHeight="1" x14ac:dyDescent="0.25">
      <c r="A47" s="145">
        <v>41</v>
      </c>
      <c r="B47" s="222" t="s">
        <v>345</v>
      </c>
      <c r="C47" s="223"/>
      <c r="D47" s="86">
        <f>D46+D41</f>
        <v>777504080</v>
      </c>
      <c r="E47" s="86">
        <f>E46+E41</f>
        <v>999249238</v>
      </c>
      <c r="F47" s="195">
        <f>F46+F41</f>
        <v>1167312927</v>
      </c>
      <c r="G47" s="86">
        <f>G46+G41</f>
        <v>908444004</v>
      </c>
      <c r="H47" s="87">
        <f t="shared" si="12"/>
        <v>0.9091265416606702</v>
      </c>
      <c r="I47" s="5"/>
    </row>
    <row r="48" spans="1:10" ht="15" customHeight="1" x14ac:dyDescent="0.25">
      <c r="A48" s="78">
        <v>42</v>
      </c>
      <c r="B48" s="95"/>
      <c r="C48" s="216" t="s">
        <v>10</v>
      </c>
      <c r="D48" s="217"/>
      <c r="E48" s="217"/>
      <c r="F48" s="217"/>
      <c r="G48" s="217"/>
      <c r="H48" s="218"/>
      <c r="I48" s="5"/>
    </row>
    <row r="49" spans="1:10" ht="15" customHeight="1" x14ac:dyDescent="0.25">
      <c r="A49" s="78">
        <v>43</v>
      </c>
      <c r="B49" s="99" t="s">
        <v>4</v>
      </c>
      <c r="C49" s="80" t="s">
        <v>49</v>
      </c>
      <c r="D49" s="24">
        <f>'3. melléklet'!E54+'4. melléklet'!E21</f>
        <v>89906318</v>
      </c>
      <c r="E49" s="24">
        <f>'3. melléklet'!F54+'4. melléklet'!F21</f>
        <v>94573925</v>
      </c>
      <c r="F49" s="24">
        <f>'3. melléklet'!G54+'4. melléklet'!G21</f>
        <v>94573925</v>
      </c>
      <c r="G49" s="24">
        <f>'3. melléklet'!H54+'4. melléklet'!H21</f>
        <v>104576032</v>
      </c>
      <c r="H49" s="81">
        <f t="shared" ref="H49:H52" si="13">G49/E49</f>
        <v>1.1057596689573792</v>
      </c>
      <c r="I49" s="5"/>
      <c r="J49" s="28"/>
    </row>
    <row r="50" spans="1:10" ht="15" customHeight="1" x14ac:dyDescent="0.25">
      <c r="A50" s="78">
        <v>44</v>
      </c>
      <c r="B50" s="94" t="s">
        <v>50</v>
      </c>
      <c r="C50" s="6" t="s">
        <v>110</v>
      </c>
      <c r="D50" s="55">
        <f>SUM(D51:D56)</f>
        <v>70759158</v>
      </c>
      <c r="E50" s="55">
        <f>SUM(E51:E56)</f>
        <v>74403925</v>
      </c>
      <c r="F50" s="55">
        <f>SUM(F51:F56)</f>
        <v>74403925</v>
      </c>
      <c r="G50" s="55">
        <f>SUM(G51:G56)</f>
        <v>86081615</v>
      </c>
      <c r="H50" s="82">
        <f t="shared" si="13"/>
        <v>1.1569499189726886</v>
      </c>
      <c r="I50" s="5"/>
      <c r="J50" s="28"/>
    </row>
    <row r="51" spans="1:10" ht="15" customHeight="1" x14ac:dyDescent="0.25">
      <c r="A51" s="78">
        <v>45</v>
      </c>
      <c r="B51" s="102" t="s">
        <v>329</v>
      </c>
      <c r="C51" s="7" t="s">
        <v>338</v>
      </c>
      <c r="D51" s="66">
        <f>'3. melléklet'!E56+'4. melléklet'!E23</f>
        <v>64765140</v>
      </c>
      <c r="E51" s="66">
        <f>'3. melléklet'!F56+'4. melléklet'!F23</f>
        <v>64323078</v>
      </c>
      <c r="F51" s="66">
        <f>'3. melléklet'!G56+'4. melléklet'!G23</f>
        <v>64323078</v>
      </c>
      <c r="G51" s="66">
        <f>'3. melléklet'!H56+'4. melléklet'!H23</f>
        <v>79477534</v>
      </c>
      <c r="H51" s="84">
        <f t="shared" si="13"/>
        <v>1.235599048913673</v>
      </c>
      <c r="I51" s="5"/>
      <c r="J51" s="28"/>
    </row>
    <row r="52" spans="1:10" ht="15" customHeight="1" x14ac:dyDescent="0.25">
      <c r="A52" s="78">
        <v>46</v>
      </c>
      <c r="B52" s="102" t="s">
        <v>330</v>
      </c>
      <c r="C52" s="7" t="s">
        <v>339</v>
      </c>
      <c r="D52" s="66">
        <f>'3. melléklet'!E57+'4. melléklet'!E24</f>
        <v>0</v>
      </c>
      <c r="E52" s="66">
        <f>'3. melléklet'!F57+'4. melléklet'!F24</f>
        <v>3520200</v>
      </c>
      <c r="F52" s="66">
        <f>'3. melléklet'!G57+'4. melléklet'!G24</f>
        <v>3520200</v>
      </c>
      <c r="G52" s="66">
        <f>'3. melléklet'!H57+'4. melléklet'!H24</f>
        <v>0</v>
      </c>
      <c r="H52" s="84">
        <f t="shared" si="13"/>
        <v>0</v>
      </c>
      <c r="I52" s="5"/>
      <c r="J52" s="28"/>
    </row>
    <row r="53" spans="1:10" ht="15" customHeight="1" x14ac:dyDescent="0.25">
      <c r="A53" s="78">
        <v>47</v>
      </c>
      <c r="B53" s="102" t="s">
        <v>332</v>
      </c>
      <c r="C53" s="7" t="s">
        <v>343</v>
      </c>
      <c r="D53" s="66">
        <f>'4. melléklet'!E25</f>
        <v>0</v>
      </c>
      <c r="E53" s="66">
        <f>'4. melléklet'!F25</f>
        <v>0</v>
      </c>
      <c r="F53" s="66">
        <f>'4. melléklet'!G25</f>
        <v>0</v>
      </c>
      <c r="G53" s="66">
        <f>'4. melléklet'!H25</f>
        <v>0</v>
      </c>
      <c r="H53" s="158"/>
      <c r="I53" s="5"/>
      <c r="J53" s="28"/>
    </row>
    <row r="54" spans="1:10" ht="15" customHeight="1" x14ac:dyDescent="0.25">
      <c r="A54" s="78">
        <v>48</v>
      </c>
      <c r="B54" s="102" t="s">
        <v>333</v>
      </c>
      <c r="C54" s="7" t="s">
        <v>340</v>
      </c>
      <c r="D54" s="66">
        <f>'3. melléklet'!E58+'4. melléklet'!E26</f>
        <v>3598618</v>
      </c>
      <c r="E54" s="66">
        <f>'3. melléklet'!F58+'4. melléklet'!F26</f>
        <v>3655371</v>
      </c>
      <c r="F54" s="66">
        <f>'3. melléklet'!G58+'4. melléklet'!G26</f>
        <v>3655371</v>
      </c>
      <c r="G54" s="66">
        <f>'3. melléklet'!H58+'4. melléklet'!H26</f>
        <v>3804511</v>
      </c>
      <c r="H54" s="84">
        <f t="shared" ref="H54:H75" si="14">G54/E54</f>
        <v>1.0408002361456608</v>
      </c>
      <c r="I54" s="5"/>
      <c r="J54" s="28"/>
    </row>
    <row r="55" spans="1:10" ht="15" customHeight="1" x14ac:dyDescent="0.25">
      <c r="A55" s="78">
        <v>49</v>
      </c>
      <c r="B55" s="102" t="s">
        <v>334</v>
      </c>
      <c r="C55" s="7" t="s">
        <v>341</v>
      </c>
      <c r="D55" s="66">
        <f>'3. melléklet'!E59+'4. melléklet'!E27</f>
        <v>878800</v>
      </c>
      <c r="E55" s="66">
        <f>'3. melléklet'!F59+'4. melléklet'!F27</f>
        <v>698795</v>
      </c>
      <c r="F55" s="66">
        <f>'3. melléklet'!G59+'4. melléklet'!G27</f>
        <v>698795</v>
      </c>
      <c r="G55" s="66">
        <f>'3. melléklet'!H59+'4. melléklet'!H27</f>
        <v>700000</v>
      </c>
      <c r="H55" s="84">
        <f t="shared" si="14"/>
        <v>1.0017243969976888</v>
      </c>
      <c r="I55" s="5"/>
      <c r="J55" s="28"/>
    </row>
    <row r="56" spans="1:10" ht="15" customHeight="1" x14ac:dyDescent="0.25">
      <c r="A56" s="78">
        <v>50</v>
      </c>
      <c r="B56" s="102" t="s">
        <v>425</v>
      </c>
      <c r="C56" s="7" t="s">
        <v>342</v>
      </c>
      <c r="D56" s="66">
        <f>'3. melléklet'!E60</f>
        <v>1516600</v>
      </c>
      <c r="E56" s="66">
        <f>'3. melléklet'!F60</f>
        <v>2206481</v>
      </c>
      <c r="F56" s="66">
        <f>'3. melléklet'!G60</f>
        <v>2206481</v>
      </c>
      <c r="G56" s="66">
        <f>'3. melléklet'!H60</f>
        <v>2099570</v>
      </c>
      <c r="H56" s="84">
        <f t="shared" si="14"/>
        <v>0.95154682954441938</v>
      </c>
      <c r="I56" s="5"/>
      <c r="J56" s="28"/>
    </row>
    <row r="57" spans="1:10" ht="15" customHeight="1" x14ac:dyDescent="0.25">
      <c r="A57" s="78">
        <v>51</v>
      </c>
      <c r="B57" s="94" t="s">
        <v>51</v>
      </c>
      <c r="C57" s="6" t="s">
        <v>53</v>
      </c>
      <c r="D57" s="55">
        <f>SUM(D58:D60)</f>
        <v>18004295</v>
      </c>
      <c r="E57" s="55">
        <f t="shared" ref="E57:G57" si="15">SUM(E58:E60)</f>
        <v>19027136</v>
      </c>
      <c r="F57" s="55">
        <f t="shared" si="15"/>
        <v>19027136</v>
      </c>
      <c r="G57" s="55">
        <f t="shared" si="15"/>
        <v>18434266</v>
      </c>
      <c r="H57" s="82">
        <f t="shared" si="14"/>
        <v>0.96884081766168062</v>
      </c>
      <c r="I57" s="5"/>
      <c r="J57" s="28"/>
    </row>
    <row r="58" spans="1:10" ht="15" customHeight="1" x14ac:dyDescent="0.25">
      <c r="A58" s="78">
        <v>52</v>
      </c>
      <c r="B58" s="102" t="s">
        <v>335</v>
      </c>
      <c r="C58" s="7" t="s">
        <v>133</v>
      </c>
      <c r="D58" s="66">
        <f>'3. melléklet'!E62</f>
        <v>12193243</v>
      </c>
      <c r="E58" s="66">
        <f>'3. melléklet'!F62</f>
        <v>12753843</v>
      </c>
      <c r="F58" s="66">
        <f>'3. melléklet'!G62</f>
        <v>12753843</v>
      </c>
      <c r="G58" s="66">
        <f>'3. melléklet'!H62</f>
        <v>12193243</v>
      </c>
      <c r="H58" s="84">
        <f t="shared" si="14"/>
        <v>0.95604462121730682</v>
      </c>
      <c r="I58" s="5"/>
      <c r="J58" s="28"/>
    </row>
    <row r="59" spans="1:10" ht="15" customHeight="1" x14ac:dyDescent="0.25">
      <c r="A59" s="78">
        <v>53</v>
      </c>
      <c r="B59" s="102" t="s">
        <v>336</v>
      </c>
      <c r="C59" s="7" t="s">
        <v>134</v>
      </c>
      <c r="D59" s="66">
        <f>'3. melléklet'!E63+'4. melléklet'!E31</f>
        <v>4935052</v>
      </c>
      <c r="E59" s="66">
        <f>'3. melléklet'!F63+'4. melléklet'!F31</f>
        <v>5482246</v>
      </c>
      <c r="F59" s="66">
        <f>'3. melléklet'!G63+'4. melléklet'!G31</f>
        <v>5482246</v>
      </c>
      <c r="G59" s="66">
        <f>'3. melléklet'!H63+'4. melléklet'!H31</f>
        <v>5421023</v>
      </c>
      <c r="H59" s="84">
        <f t="shared" si="14"/>
        <v>0.98883249675406759</v>
      </c>
      <c r="I59" s="5"/>
      <c r="J59" s="28"/>
    </row>
    <row r="60" spans="1:10" ht="15" customHeight="1" x14ac:dyDescent="0.25">
      <c r="A60" s="78">
        <v>54</v>
      </c>
      <c r="B60" s="102" t="s">
        <v>337</v>
      </c>
      <c r="C60" s="7" t="s">
        <v>135</v>
      </c>
      <c r="D60" s="66">
        <f>'3. melléklet'!E64+'4. melléklet'!E32</f>
        <v>876000</v>
      </c>
      <c r="E60" s="66">
        <f>'3. melléklet'!F64+'4. melléklet'!F32</f>
        <v>791047</v>
      </c>
      <c r="F60" s="66">
        <f>'3. melléklet'!G64+'4. melléklet'!G32</f>
        <v>791047</v>
      </c>
      <c r="G60" s="66">
        <f>'3. melléklet'!H64+'4. melléklet'!H32</f>
        <v>820000</v>
      </c>
      <c r="H60" s="84">
        <f t="shared" si="14"/>
        <v>1.0366008593673954</v>
      </c>
      <c r="I60" s="5"/>
      <c r="J60" s="28"/>
    </row>
    <row r="61" spans="1:10" ht="15" customHeight="1" x14ac:dyDescent="0.25">
      <c r="A61" s="78">
        <v>55</v>
      </c>
      <c r="B61" s="99" t="s">
        <v>5</v>
      </c>
      <c r="C61" s="80" t="s">
        <v>85</v>
      </c>
      <c r="D61" s="24">
        <f>'3. melléklet'!E65+'4. melléklet'!E33</f>
        <v>12303307</v>
      </c>
      <c r="E61" s="24">
        <f>'3. melléklet'!F65+'4. melléklet'!F33</f>
        <v>12142522</v>
      </c>
      <c r="F61" s="24">
        <f>'3. melléklet'!G65+'4. melléklet'!G33</f>
        <v>12142522</v>
      </c>
      <c r="G61" s="24">
        <f>'3. melléklet'!H65+'4. melléklet'!H33</f>
        <v>14021496</v>
      </c>
      <c r="H61" s="81">
        <f t="shared" si="14"/>
        <v>1.154743306209369</v>
      </c>
      <c r="I61" s="5"/>
      <c r="J61" s="28"/>
    </row>
    <row r="62" spans="1:10" ht="15" customHeight="1" x14ac:dyDescent="0.25">
      <c r="A62" s="78">
        <v>56</v>
      </c>
      <c r="B62" s="99" t="s">
        <v>17</v>
      </c>
      <c r="C62" s="80" t="s">
        <v>55</v>
      </c>
      <c r="D62" s="24">
        <f>'3. melléklet'!E66+'4. melléklet'!E34</f>
        <v>152024571</v>
      </c>
      <c r="E62" s="24">
        <f>'3. melléklet'!F66+'4. melléklet'!F34</f>
        <v>183078207</v>
      </c>
      <c r="F62" s="24">
        <f>'3. melléklet'!G66+'4. melléklet'!G34</f>
        <v>171480317</v>
      </c>
      <c r="G62" s="24">
        <f>'3. melléklet'!H66+'4. melléklet'!H34</f>
        <v>223986469</v>
      </c>
      <c r="H62" s="81">
        <f t="shared" si="14"/>
        <v>1.223446922877063</v>
      </c>
      <c r="I62" s="5"/>
      <c r="J62" s="28"/>
    </row>
    <row r="63" spans="1:10" ht="15" customHeight="1" x14ac:dyDescent="0.25">
      <c r="A63" s="78">
        <v>57</v>
      </c>
      <c r="B63" s="94" t="s">
        <v>54</v>
      </c>
      <c r="C63" s="6" t="s">
        <v>120</v>
      </c>
      <c r="D63" s="55">
        <f>'3. melléklet'!E67+'4. melléklet'!E35</f>
        <v>15599500</v>
      </c>
      <c r="E63" s="55">
        <f>'3. melléklet'!F67+'4. melléklet'!F35</f>
        <v>15086500</v>
      </c>
      <c r="F63" s="55">
        <f>'3. melléklet'!G67+'4. melléklet'!G35</f>
        <v>12516181</v>
      </c>
      <c r="G63" s="55">
        <f>'3. melléklet'!H67+'4. melléklet'!H35</f>
        <v>16084500</v>
      </c>
      <c r="H63" s="82">
        <f t="shared" si="14"/>
        <v>1.066151857621052</v>
      </c>
      <c r="I63" s="5"/>
      <c r="J63" s="28"/>
    </row>
    <row r="64" spans="1:10" ht="15" customHeight="1" x14ac:dyDescent="0.25">
      <c r="A64" s="78">
        <v>58</v>
      </c>
      <c r="B64" s="94" t="s">
        <v>56</v>
      </c>
      <c r="C64" s="6" t="s">
        <v>470</v>
      </c>
      <c r="D64" s="55">
        <f>'3. melléklet'!E68+'4. melléklet'!E36</f>
        <v>4856000</v>
      </c>
      <c r="E64" s="55">
        <f>'3. melléklet'!F68+'4. melléklet'!F36</f>
        <v>5681000</v>
      </c>
      <c r="F64" s="55">
        <f>'3. melléklet'!G68+'4. melléklet'!G36</f>
        <v>5550299</v>
      </c>
      <c r="G64" s="55">
        <f>'3. melléklet'!H68+'4. melléklet'!H36</f>
        <v>4586000</v>
      </c>
      <c r="H64" s="82">
        <f t="shared" si="14"/>
        <v>0.80725224432318254</v>
      </c>
      <c r="I64" s="5"/>
      <c r="J64" s="28"/>
    </row>
    <row r="65" spans="1:10" ht="15" customHeight="1" x14ac:dyDescent="0.25">
      <c r="A65" s="78">
        <v>59</v>
      </c>
      <c r="B65" s="94" t="s">
        <v>121</v>
      </c>
      <c r="C65" s="6" t="s">
        <v>122</v>
      </c>
      <c r="D65" s="55">
        <f>'3. melléklet'!E69+'4. melléklet'!E37</f>
        <v>95726532</v>
      </c>
      <c r="E65" s="55">
        <f>'3. melléklet'!F69+'4. melléklet'!F37</f>
        <v>101860616</v>
      </c>
      <c r="F65" s="55">
        <f>'3. melléklet'!G69+'4. melléklet'!G37</f>
        <v>95971711</v>
      </c>
      <c r="G65" s="55">
        <f>'3. melléklet'!H69+'4. melléklet'!H37</f>
        <v>113552660</v>
      </c>
      <c r="H65" s="82">
        <f t="shared" si="14"/>
        <v>1.1147847368211479</v>
      </c>
      <c r="I65" s="5"/>
      <c r="J65" s="28"/>
    </row>
    <row r="66" spans="1:10" ht="15" customHeight="1" x14ac:dyDescent="0.25">
      <c r="A66" s="78">
        <v>60</v>
      </c>
      <c r="B66" s="94" t="s">
        <v>123</v>
      </c>
      <c r="C66" s="6" t="s">
        <v>124</v>
      </c>
      <c r="D66" s="55">
        <f>'3. melléklet'!E70+'4. melléklet'!E38</f>
        <v>370000</v>
      </c>
      <c r="E66" s="55">
        <f>'3. melléklet'!F70+'4. melléklet'!F38</f>
        <v>370000</v>
      </c>
      <c r="F66" s="55">
        <f>'3. melléklet'!G70+'4. melléklet'!G38</f>
        <v>0</v>
      </c>
      <c r="G66" s="55">
        <f>'3. melléklet'!H70+'4. melléklet'!H38</f>
        <v>325000</v>
      </c>
      <c r="H66" s="82">
        <f t="shared" si="14"/>
        <v>0.8783783783783784</v>
      </c>
      <c r="I66" s="5"/>
      <c r="J66" s="28"/>
    </row>
    <row r="67" spans="1:10" ht="15" customHeight="1" x14ac:dyDescent="0.25">
      <c r="A67" s="78">
        <v>61</v>
      </c>
      <c r="B67" s="94" t="s">
        <v>129</v>
      </c>
      <c r="C67" s="6" t="s">
        <v>130</v>
      </c>
      <c r="D67" s="55">
        <f>'3. melléklet'!E71+'4. melléklet'!E39</f>
        <v>35472539</v>
      </c>
      <c r="E67" s="55">
        <f>'3. melléklet'!F71+'4. melléklet'!F39</f>
        <v>60080091</v>
      </c>
      <c r="F67" s="55">
        <f>'3. melléklet'!G71+'4. melléklet'!G39</f>
        <v>57442126</v>
      </c>
      <c r="G67" s="55">
        <f>'3. melléklet'!H71+'4. melléklet'!H39</f>
        <v>89438309</v>
      </c>
      <c r="H67" s="82">
        <f t="shared" si="14"/>
        <v>1.4886513570693494</v>
      </c>
      <c r="I67" s="5"/>
      <c r="J67" s="28"/>
    </row>
    <row r="68" spans="1:10" ht="15" customHeight="1" x14ac:dyDescent="0.25">
      <c r="A68" s="78">
        <v>62</v>
      </c>
      <c r="B68" s="99" t="s">
        <v>18</v>
      </c>
      <c r="C68" s="80" t="s">
        <v>300</v>
      </c>
      <c r="D68" s="24">
        <f>'3. melléklet'!E76</f>
        <v>3000000</v>
      </c>
      <c r="E68" s="24">
        <f>'3. melléklet'!F76</f>
        <v>3000000</v>
      </c>
      <c r="F68" s="24">
        <f>'3. melléklet'!G76</f>
        <v>2672335</v>
      </c>
      <c r="G68" s="24">
        <f>'3. melléklet'!H76</f>
        <v>3000000</v>
      </c>
      <c r="H68" s="81">
        <f t="shared" si="14"/>
        <v>1</v>
      </c>
      <c r="I68" s="5"/>
      <c r="J68" s="28"/>
    </row>
    <row r="69" spans="1:10" ht="15" customHeight="1" x14ac:dyDescent="0.25">
      <c r="A69" s="78">
        <v>63</v>
      </c>
      <c r="B69" s="99" t="s">
        <v>19</v>
      </c>
      <c r="C69" s="80" t="s">
        <v>140</v>
      </c>
      <c r="D69" s="24">
        <f>SUM(D70:D72)</f>
        <v>38636343</v>
      </c>
      <c r="E69" s="24">
        <f t="shared" ref="E69:G69" si="16">SUM(E70:E72)</f>
        <v>51780399</v>
      </c>
      <c r="F69" s="24">
        <f t="shared" si="16"/>
        <v>47753830</v>
      </c>
      <c r="G69" s="24">
        <f t="shared" si="16"/>
        <v>38362802</v>
      </c>
      <c r="H69" s="81">
        <f t="shared" si="14"/>
        <v>0.74087497858021523</v>
      </c>
      <c r="I69" s="5"/>
      <c r="J69" s="28"/>
    </row>
    <row r="70" spans="1:10" ht="15" customHeight="1" x14ac:dyDescent="0.25">
      <c r="A70" s="78">
        <v>64</v>
      </c>
      <c r="B70" s="94" t="s">
        <v>105</v>
      </c>
      <c r="C70" s="50" t="s">
        <v>255</v>
      </c>
      <c r="D70" s="55">
        <f>'3. melléklet'!E78</f>
        <v>2298680</v>
      </c>
      <c r="E70" s="55">
        <f>'3. melléklet'!F78</f>
        <v>3438736</v>
      </c>
      <c r="F70" s="55">
        <f>'3. melléklet'!G78</f>
        <v>3438736</v>
      </c>
      <c r="G70" s="55">
        <f>'3. melléklet'!H78</f>
        <v>2873898</v>
      </c>
      <c r="H70" s="82">
        <f t="shared" si="14"/>
        <v>0.83574255191442437</v>
      </c>
      <c r="I70" s="5"/>
      <c r="J70" s="28"/>
    </row>
    <row r="71" spans="1:10" ht="24" x14ac:dyDescent="0.25">
      <c r="A71" s="78">
        <v>65</v>
      </c>
      <c r="B71" s="94" t="s">
        <v>106</v>
      </c>
      <c r="C71" s="74" t="s">
        <v>293</v>
      </c>
      <c r="D71" s="55">
        <f>'3. melléklet'!E79</f>
        <v>27362663</v>
      </c>
      <c r="E71" s="55">
        <f>'3. melléklet'!F79</f>
        <v>29239663</v>
      </c>
      <c r="F71" s="55">
        <f>'3. melléklet'!G79</f>
        <v>25916743</v>
      </c>
      <c r="G71" s="55">
        <f>'3. melléklet'!H79</f>
        <v>27108904</v>
      </c>
      <c r="H71" s="82">
        <f t="shared" si="14"/>
        <v>0.92712778529629425</v>
      </c>
      <c r="I71" s="5"/>
      <c r="J71" s="28"/>
    </row>
    <row r="72" spans="1:10" ht="24" x14ac:dyDescent="0.25">
      <c r="A72" s="78">
        <v>66</v>
      </c>
      <c r="B72" s="94" t="s">
        <v>146</v>
      </c>
      <c r="C72" s="74" t="s">
        <v>294</v>
      </c>
      <c r="D72" s="55">
        <f>'3. melléklet'!E80</f>
        <v>8975000</v>
      </c>
      <c r="E72" s="55">
        <f>'3. melléklet'!F80</f>
        <v>19102000</v>
      </c>
      <c r="F72" s="55">
        <f>'3. melléklet'!G80</f>
        <v>18398351</v>
      </c>
      <c r="G72" s="55">
        <f>'3. melléklet'!H80</f>
        <v>8380000</v>
      </c>
      <c r="H72" s="82">
        <f t="shared" si="14"/>
        <v>0.43869751858444139</v>
      </c>
      <c r="I72" s="5"/>
      <c r="J72" s="28"/>
    </row>
    <row r="73" spans="1:10" ht="15" customHeight="1" x14ac:dyDescent="0.25">
      <c r="A73" s="78">
        <v>67</v>
      </c>
      <c r="B73" s="98" t="s">
        <v>33</v>
      </c>
      <c r="C73" s="49" t="s">
        <v>378</v>
      </c>
      <c r="D73" s="67">
        <f>D49+D61+D62+D68+D69</f>
        <v>295870539</v>
      </c>
      <c r="E73" s="67">
        <f>E49+E61+E62+E68+E69</f>
        <v>344575053</v>
      </c>
      <c r="F73" s="67">
        <f>F49+F61+F62+F68+F69</f>
        <v>328622929</v>
      </c>
      <c r="G73" s="67">
        <f>G49+G61+G62+G68+G69</f>
        <v>383946799</v>
      </c>
      <c r="H73" s="85">
        <f t="shared" si="14"/>
        <v>1.1142617425643986</v>
      </c>
      <c r="I73" s="5"/>
      <c r="J73" s="28"/>
    </row>
    <row r="74" spans="1:10" ht="15" customHeight="1" x14ac:dyDescent="0.25">
      <c r="A74" s="78">
        <v>68</v>
      </c>
      <c r="B74" s="93" t="s">
        <v>20</v>
      </c>
      <c r="C74" s="50" t="s">
        <v>86</v>
      </c>
      <c r="D74" s="25">
        <f>'3. melléklet'!E83</f>
        <v>381807997</v>
      </c>
      <c r="E74" s="25">
        <f>'3. melléklet'!F83</f>
        <v>367284924</v>
      </c>
      <c r="F74" s="25">
        <f>'3. melléklet'!G83</f>
        <v>145843358</v>
      </c>
      <c r="G74" s="25">
        <f>'3. melléklet'!H83</f>
        <v>244257522</v>
      </c>
      <c r="H74" s="82">
        <f t="shared" si="14"/>
        <v>0.66503552430047475</v>
      </c>
      <c r="I74" s="5"/>
    </row>
    <row r="75" spans="1:10" ht="15" customHeight="1" x14ac:dyDescent="0.25">
      <c r="A75" s="78">
        <v>69</v>
      </c>
      <c r="B75" s="93" t="s">
        <v>21</v>
      </c>
      <c r="C75" s="50" t="s">
        <v>160</v>
      </c>
      <c r="D75" s="25">
        <f>'3. melléklet'!E89</f>
        <v>15909300</v>
      </c>
      <c r="E75" s="25">
        <f>'3. melléklet'!F89</f>
        <v>15909300</v>
      </c>
      <c r="F75" s="25">
        <f>'3. melléklet'!G89</f>
        <v>0</v>
      </c>
      <c r="G75" s="25">
        <f>'3. melléklet'!H89</f>
        <v>30908381</v>
      </c>
      <c r="H75" s="82">
        <f t="shared" si="14"/>
        <v>1.942786986228181</v>
      </c>
      <c r="I75" s="5"/>
    </row>
    <row r="76" spans="1:10" ht="15" customHeight="1" x14ac:dyDescent="0.25">
      <c r="A76" s="78">
        <v>70</v>
      </c>
      <c r="B76" s="93" t="s">
        <v>28</v>
      </c>
      <c r="C76" s="50" t="s">
        <v>61</v>
      </c>
      <c r="D76" s="25">
        <f>'3. melléklet'!E92</f>
        <v>0</v>
      </c>
      <c r="E76" s="25">
        <f>'3. melléklet'!F92</f>
        <v>0</v>
      </c>
      <c r="F76" s="25">
        <f>'3. melléklet'!G92</f>
        <v>0</v>
      </c>
      <c r="G76" s="25">
        <f>'3. melléklet'!H92</f>
        <v>0</v>
      </c>
      <c r="H76" s="158"/>
      <c r="I76" s="5"/>
    </row>
    <row r="77" spans="1:10" ht="15" customHeight="1" x14ac:dyDescent="0.25">
      <c r="A77" s="78">
        <v>71</v>
      </c>
      <c r="B77" s="101" t="s">
        <v>34</v>
      </c>
      <c r="C77" s="49" t="s">
        <v>12</v>
      </c>
      <c r="D77" s="27">
        <f>'3. melléklet'!E83+'3. melléklet'!E89+'3. melléklet'!E92</f>
        <v>397717297</v>
      </c>
      <c r="E77" s="27">
        <f>'3. melléklet'!F83+'3. melléklet'!F89+'3. melléklet'!F92</f>
        <v>383194224</v>
      </c>
      <c r="F77" s="27">
        <f>'3. melléklet'!G83+'3. melléklet'!G89+'3. melléklet'!G92</f>
        <v>145843358</v>
      </c>
      <c r="G77" s="27">
        <f>'3. melléklet'!H83+'3. melléklet'!H89+'3. melléklet'!H92</f>
        <v>275165903</v>
      </c>
      <c r="H77" s="85">
        <f t="shared" ref="H77:H79" si="17">G77/E77</f>
        <v>0.71808468334324371</v>
      </c>
      <c r="I77" s="5"/>
    </row>
    <row r="78" spans="1:10" ht="15" customHeight="1" x14ac:dyDescent="0.25">
      <c r="A78" s="78">
        <v>72</v>
      </c>
      <c r="B78" s="101" t="s">
        <v>35</v>
      </c>
      <c r="C78" s="49" t="s">
        <v>13</v>
      </c>
      <c r="D78" s="67">
        <f>'3. melléklet'!E81</f>
        <v>81708571</v>
      </c>
      <c r="E78" s="67">
        <f>'3. melléklet'!F81</f>
        <v>117947866</v>
      </c>
      <c r="F78" s="67">
        <f>'3. melléklet'!G81</f>
        <v>0</v>
      </c>
      <c r="G78" s="67">
        <f>'3. melléklet'!H81</f>
        <v>96205050</v>
      </c>
      <c r="H78" s="85">
        <f t="shared" si="17"/>
        <v>0.81565740239844609</v>
      </c>
      <c r="I78" s="5"/>
      <c r="J78" s="70"/>
    </row>
    <row r="79" spans="1:10" ht="15" customHeight="1" x14ac:dyDescent="0.25">
      <c r="A79" s="78">
        <v>73</v>
      </c>
      <c r="B79" s="212" t="s">
        <v>344</v>
      </c>
      <c r="C79" s="213"/>
      <c r="D79" s="67">
        <f>D73+D77+D78</f>
        <v>775296407</v>
      </c>
      <c r="E79" s="67">
        <f>E73+E77+E78</f>
        <v>845717143</v>
      </c>
      <c r="F79" s="67">
        <f t="shared" ref="F79:G79" si="18">F73+F77+F78</f>
        <v>474466287</v>
      </c>
      <c r="G79" s="67">
        <f t="shared" si="18"/>
        <v>755317752</v>
      </c>
      <c r="H79" s="85">
        <f t="shared" si="17"/>
        <v>0.89310918934511885</v>
      </c>
      <c r="I79" s="5"/>
    </row>
    <row r="80" spans="1:10" ht="15" customHeight="1" x14ac:dyDescent="0.25">
      <c r="A80" s="78">
        <v>74</v>
      </c>
      <c r="B80" s="78" t="s">
        <v>43</v>
      </c>
      <c r="C80" s="106" t="s">
        <v>347</v>
      </c>
      <c r="D80" s="55">
        <f>'3. melléklet'!E95</f>
        <v>0</v>
      </c>
      <c r="E80" s="55">
        <f>'3. melléklet'!F95</f>
        <v>151083601</v>
      </c>
      <c r="F80" s="55">
        <f>'3. melléklet'!G95</f>
        <v>151083601</v>
      </c>
      <c r="G80" s="55">
        <f>'3. melléklet'!H95</f>
        <v>151000000</v>
      </c>
      <c r="H80" s="82">
        <f t="shared" ref="H80:H83" si="19">G80/E80</f>
        <v>0.99944665735098548</v>
      </c>
      <c r="I80" s="5"/>
    </row>
    <row r="81" spans="1:9" ht="15" customHeight="1" x14ac:dyDescent="0.25">
      <c r="A81" s="78">
        <v>75</v>
      </c>
      <c r="B81" s="78" t="s">
        <v>44</v>
      </c>
      <c r="C81" s="50" t="s">
        <v>273</v>
      </c>
      <c r="D81" s="55">
        <f>'3. melléklet'!E96</f>
        <v>2207673</v>
      </c>
      <c r="E81" s="55">
        <f>'3. melléklet'!F96</f>
        <v>2448494</v>
      </c>
      <c r="F81" s="55">
        <f>'3. melléklet'!G96</f>
        <v>2448494</v>
      </c>
      <c r="G81" s="55">
        <f>'3. melléklet'!H96</f>
        <v>2126252</v>
      </c>
      <c r="H81" s="82">
        <f t="shared" si="19"/>
        <v>0.86839175427834414</v>
      </c>
      <c r="I81" s="5"/>
    </row>
    <row r="82" spans="1:9" ht="15" customHeight="1" x14ac:dyDescent="0.25">
      <c r="A82" s="78">
        <v>76</v>
      </c>
      <c r="B82" s="78" t="s">
        <v>514</v>
      </c>
      <c r="C82" s="194" t="s">
        <v>501</v>
      </c>
      <c r="D82" s="55">
        <f>'3. melléklet'!E98</f>
        <v>0</v>
      </c>
      <c r="E82" s="55">
        <f>'3. melléklet'!F98</f>
        <v>0</v>
      </c>
      <c r="F82" s="55">
        <f>'3. melléklet'!G98</f>
        <v>150000000</v>
      </c>
      <c r="G82" s="55">
        <f>'3. melléklet'!H98</f>
        <v>0</v>
      </c>
      <c r="H82" s="158"/>
      <c r="I82" s="5"/>
    </row>
    <row r="83" spans="1:9" ht="15" customHeight="1" x14ac:dyDescent="0.25">
      <c r="A83" s="78">
        <v>77</v>
      </c>
      <c r="B83" s="101" t="s">
        <v>36</v>
      </c>
      <c r="C83" s="105" t="s">
        <v>15</v>
      </c>
      <c r="D83" s="67">
        <f>SUM(D80:D82)</f>
        <v>2207673</v>
      </c>
      <c r="E83" s="67">
        <f t="shared" ref="E83:G83" si="20">SUM(E80:E82)</f>
        <v>153532095</v>
      </c>
      <c r="F83" s="67">
        <f t="shared" si="20"/>
        <v>303532095</v>
      </c>
      <c r="G83" s="67">
        <f t="shared" si="20"/>
        <v>153126252</v>
      </c>
      <c r="H83" s="85">
        <f t="shared" si="19"/>
        <v>0.99735662435922601</v>
      </c>
      <c r="I83" s="5"/>
    </row>
    <row r="84" spans="1:9" s="9" customFormat="1" ht="15" customHeight="1" x14ac:dyDescent="0.25">
      <c r="A84" s="145">
        <v>78</v>
      </c>
      <c r="B84" s="214" t="s">
        <v>346</v>
      </c>
      <c r="C84" s="215"/>
      <c r="D84" s="88">
        <f>D79+D83</f>
        <v>777504080</v>
      </c>
      <c r="E84" s="88">
        <f>E79+E83</f>
        <v>999249238</v>
      </c>
      <c r="F84" s="88">
        <f>F79+F83</f>
        <v>777998382</v>
      </c>
      <c r="G84" s="88">
        <f>G79+G83</f>
        <v>908444004</v>
      </c>
      <c r="H84" s="87">
        <f>G84/E84</f>
        <v>0.9091265416606702</v>
      </c>
      <c r="I84" s="8"/>
    </row>
  </sheetData>
  <sheetProtection selectLockedCells="1" selectUnlockedCells="1"/>
  <mergeCells count="7">
    <mergeCell ref="B79:C79"/>
    <mergeCell ref="B84:C84"/>
    <mergeCell ref="C48:H48"/>
    <mergeCell ref="A4:H4"/>
    <mergeCell ref="B8:H8"/>
    <mergeCell ref="B41:C41"/>
    <mergeCell ref="B47:C47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7" firstPageNumber="0" orientation="portrait" r:id="rId1"/>
  <headerFooter alignWithMargins="0"/>
  <rowBreaks count="1" manualBreakCount="1">
    <brk id="4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/>
  </sheetViews>
  <sheetFormatPr defaultColWidth="9.109375" defaultRowHeight="13.2" x14ac:dyDescent="0.25"/>
  <cols>
    <col min="1" max="1" width="4.5546875" style="31" customWidth="1"/>
    <col min="2" max="2" width="28.6640625" style="31" customWidth="1"/>
    <col min="3" max="3" width="24.6640625" style="31" customWidth="1"/>
    <col min="4" max="4" width="9.88671875" style="31" bestFit="1" customWidth="1"/>
    <col min="5" max="5" width="12.6640625" style="31" customWidth="1"/>
    <col min="6" max="6" width="8.6640625" style="31" customWidth="1"/>
    <col min="7" max="16384" width="9.109375" style="30"/>
  </cols>
  <sheetData>
    <row r="1" spans="1:7" s="33" customFormat="1" ht="15" customHeight="1" x14ac:dyDescent="0.25">
      <c r="B1" s="31"/>
      <c r="C1" s="31"/>
      <c r="D1" s="31"/>
      <c r="E1" s="29" t="s">
        <v>268</v>
      </c>
    </row>
    <row r="2" spans="1:7" s="33" customFormat="1" ht="15" customHeight="1" x14ac:dyDescent="0.25">
      <c r="A2" s="31"/>
      <c r="B2" s="31"/>
      <c r="C2" s="31"/>
      <c r="D2" s="31"/>
      <c r="E2" s="29" t="str">
        <f>'1. melléklet'!H2</f>
        <v>az  2/2024. (II.20.) önkormányzati rendelethez</v>
      </c>
    </row>
    <row r="3" spans="1:7" s="33" customFormat="1" ht="15" customHeight="1" x14ac:dyDescent="0.25">
      <c r="A3" s="32"/>
      <c r="B3" s="34"/>
      <c r="C3" s="34"/>
      <c r="D3" s="34"/>
      <c r="E3" s="34"/>
      <c r="F3" s="34"/>
    </row>
    <row r="4" spans="1:7" s="33" customFormat="1" ht="15" customHeight="1" x14ac:dyDescent="0.25">
      <c r="A4" s="236" t="s">
        <v>547</v>
      </c>
      <c r="B4" s="236"/>
      <c r="C4" s="236"/>
      <c r="D4" s="236"/>
      <c r="E4" s="236"/>
      <c r="F4" s="34"/>
      <c r="G4" s="44"/>
    </row>
    <row r="5" spans="1:7" s="33" customFormat="1" ht="15" customHeight="1" x14ac:dyDescent="0.25">
      <c r="A5" s="34"/>
      <c r="B5" s="38"/>
      <c r="C5" s="38"/>
      <c r="D5" s="38"/>
      <c r="E5" s="38"/>
      <c r="F5" s="38"/>
      <c r="G5" s="44"/>
    </row>
    <row r="6" spans="1:7" s="33" customFormat="1" ht="15" customHeight="1" x14ac:dyDescent="0.25">
      <c r="A6" s="39"/>
      <c r="B6" s="128" t="s">
        <v>33</v>
      </c>
      <c r="C6" s="128" t="s">
        <v>34</v>
      </c>
      <c r="D6" s="128" t="s">
        <v>35</v>
      </c>
      <c r="E6" s="127" t="s">
        <v>36</v>
      </c>
      <c r="F6" s="44"/>
    </row>
    <row r="7" spans="1:7" s="33" customFormat="1" x14ac:dyDescent="0.25">
      <c r="A7" s="184">
        <v>1</v>
      </c>
      <c r="B7" s="184" t="s">
        <v>1</v>
      </c>
      <c r="C7" s="128" t="s">
        <v>463</v>
      </c>
      <c r="D7" s="127" t="s">
        <v>97</v>
      </c>
      <c r="E7" s="128" t="s">
        <v>451</v>
      </c>
      <c r="F7" s="44"/>
    </row>
    <row r="8" spans="1:7" s="33" customFormat="1" ht="24" x14ac:dyDescent="0.25">
      <c r="A8" s="127">
        <v>2</v>
      </c>
      <c r="B8" s="177" t="s">
        <v>464</v>
      </c>
      <c r="C8" s="39" t="s">
        <v>465</v>
      </c>
      <c r="D8" s="188">
        <v>1</v>
      </c>
      <c r="E8" s="40">
        <v>1135200</v>
      </c>
      <c r="F8" s="44"/>
    </row>
    <row r="9" spans="1:7" s="33" customFormat="1" ht="36" x14ac:dyDescent="0.25">
      <c r="A9" s="127">
        <v>3</v>
      </c>
      <c r="B9" s="177" t="s">
        <v>460</v>
      </c>
      <c r="C9" s="182"/>
      <c r="D9" s="39">
        <v>0</v>
      </c>
      <c r="E9" s="40">
        <v>0</v>
      </c>
      <c r="F9" s="44"/>
    </row>
    <row r="10" spans="1:7" s="33" customFormat="1" ht="24" x14ac:dyDescent="0.25">
      <c r="A10" s="127">
        <v>4</v>
      </c>
      <c r="B10" s="177" t="s">
        <v>452</v>
      </c>
      <c r="C10" s="189" t="s">
        <v>467</v>
      </c>
      <c r="D10" s="39"/>
      <c r="E10" s="193">
        <v>5357321</v>
      </c>
      <c r="F10" s="44"/>
    </row>
    <row r="11" spans="1:7" s="33" customFormat="1" ht="15" customHeight="1" x14ac:dyDescent="0.25">
      <c r="A11" s="127">
        <v>5</v>
      </c>
      <c r="B11" s="178" t="s">
        <v>453</v>
      </c>
      <c r="C11" s="179" t="s">
        <v>466</v>
      </c>
      <c r="D11" s="185">
        <v>1</v>
      </c>
      <c r="E11" s="186">
        <v>4909850</v>
      </c>
      <c r="F11" s="44"/>
    </row>
    <row r="12" spans="1:7" s="33" customFormat="1" ht="24" x14ac:dyDescent="0.25">
      <c r="A12" s="127">
        <v>6</v>
      </c>
      <c r="B12" s="178"/>
      <c r="C12" s="187" t="s">
        <v>471</v>
      </c>
      <c r="D12" s="185">
        <v>1</v>
      </c>
      <c r="E12" s="186">
        <v>46050</v>
      </c>
      <c r="F12" s="44"/>
    </row>
    <row r="13" spans="1:7" s="33" customFormat="1" ht="15" customHeight="1" x14ac:dyDescent="0.25">
      <c r="A13" s="127">
        <v>7</v>
      </c>
      <c r="B13" s="178"/>
      <c r="C13" s="179" t="s">
        <v>462</v>
      </c>
      <c r="D13" s="185">
        <v>0.5</v>
      </c>
      <c r="E13" s="186">
        <v>136400</v>
      </c>
      <c r="F13" s="44"/>
    </row>
    <row r="14" spans="1:7" s="33" customFormat="1" ht="15" customHeight="1" x14ac:dyDescent="0.25">
      <c r="A14" s="127">
        <v>8</v>
      </c>
      <c r="B14" s="178" t="s">
        <v>454</v>
      </c>
      <c r="C14" s="183"/>
      <c r="D14" s="179">
        <v>0</v>
      </c>
      <c r="E14" s="186">
        <v>0</v>
      </c>
      <c r="F14" s="44"/>
    </row>
    <row r="15" spans="1:7" s="33" customFormat="1" ht="15" customHeight="1" x14ac:dyDescent="0.25">
      <c r="A15" s="127">
        <v>9</v>
      </c>
      <c r="B15" s="178" t="s">
        <v>455</v>
      </c>
      <c r="C15" s="182"/>
      <c r="D15" s="39">
        <v>0</v>
      </c>
      <c r="E15" s="40">
        <v>0</v>
      </c>
      <c r="F15" s="44"/>
    </row>
    <row r="16" spans="1:7" s="33" customFormat="1" ht="36" x14ac:dyDescent="0.25">
      <c r="A16" s="127">
        <v>10</v>
      </c>
      <c r="B16" s="177" t="s">
        <v>472</v>
      </c>
      <c r="C16" s="182"/>
      <c r="D16" s="39">
        <v>0</v>
      </c>
      <c r="E16" s="40">
        <v>0</v>
      </c>
      <c r="F16" s="44"/>
    </row>
    <row r="17" spans="1:6" s="33" customFormat="1" ht="24" x14ac:dyDescent="0.25">
      <c r="A17" s="127">
        <v>11</v>
      </c>
      <c r="B17" s="177" t="s">
        <v>448</v>
      </c>
      <c r="C17" s="182"/>
      <c r="D17" s="39">
        <v>0</v>
      </c>
      <c r="E17" s="40">
        <v>0</v>
      </c>
      <c r="F17" s="44"/>
    </row>
  </sheetData>
  <mergeCells count="1">
    <mergeCell ref="A4:E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Normal="100" workbookViewId="0"/>
  </sheetViews>
  <sheetFormatPr defaultRowHeight="13.2" x14ac:dyDescent="0.25"/>
  <cols>
    <col min="1" max="1" width="8.6640625" customWidth="1"/>
    <col min="2" max="2" width="5.6640625" style="1" customWidth="1"/>
    <col min="3" max="3" width="42.109375" customWidth="1"/>
    <col min="4" max="4" width="16.109375" customWidth="1"/>
    <col min="5" max="5" width="8.6640625" style="1" customWidth="1"/>
    <col min="6" max="6" width="11.6640625" style="1" customWidth="1"/>
  </cols>
  <sheetData>
    <row r="1" spans="1:7" ht="15" customHeight="1" x14ac:dyDescent="0.25">
      <c r="E1" s="2" t="s">
        <v>269</v>
      </c>
      <c r="F1"/>
    </row>
    <row r="2" spans="1:7" ht="15" customHeight="1" x14ac:dyDescent="0.25">
      <c r="E2" s="2" t="str">
        <f>'1. melléklet'!H2</f>
        <v>az  2/2024. (II.20.) önkormányzati rendelethez</v>
      </c>
      <c r="F2"/>
    </row>
    <row r="3" spans="1:7" ht="15" customHeight="1" x14ac:dyDescent="0.25">
      <c r="E3" s="3"/>
    </row>
    <row r="4" spans="1:7" ht="16.2" customHeight="1" x14ac:dyDescent="0.25">
      <c r="A4" s="231" t="s">
        <v>548</v>
      </c>
      <c r="B4" s="231"/>
      <c r="C4" s="231"/>
      <c r="D4" s="231"/>
      <c r="E4" s="231"/>
      <c r="F4" s="176"/>
      <c r="G4" s="1"/>
    </row>
    <row r="5" spans="1:7" ht="15" customHeight="1" x14ac:dyDescent="0.25">
      <c r="C5" s="1"/>
      <c r="D5" s="1"/>
      <c r="F5"/>
    </row>
    <row r="6" spans="1:7" ht="24.75" customHeight="1" x14ac:dyDescent="0.25">
      <c r="B6" s="78"/>
      <c r="C6" s="78" t="s">
        <v>33</v>
      </c>
      <c r="D6" s="78" t="s">
        <v>34</v>
      </c>
      <c r="E6"/>
      <c r="F6"/>
    </row>
    <row r="7" spans="1:7" ht="18" customHeight="1" x14ac:dyDescent="0.25">
      <c r="B7" s="134">
        <v>1</v>
      </c>
      <c r="C7" s="140" t="s">
        <v>60</v>
      </c>
      <c r="D7" s="77" t="s">
        <v>497</v>
      </c>
      <c r="E7"/>
      <c r="F7"/>
    </row>
    <row r="8" spans="1:7" ht="15" customHeight="1" x14ac:dyDescent="0.25">
      <c r="B8" s="100" t="s">
        <v>384</v>
      </c>
      <c r="C8" s="83" t="s">
        <v>100</v>
      </c>
      <c r="D8" s="76">
        <v>0</v>
      </c>
      <c r="E8"/>
      <c r="F8"/>
    </row>
    <row r="9" spans="1:7" ht="24" x14ac:dyDescent="0.25">
      <c r="B9" s="134">
        <v>3</v>
      </c>
      <c r="C9" s="64" t="s">
        <v>393</v>
      </c>
      <c r="D9" s="25">
        <f>SUM(D10:D13)</f>
        <v>20511270</v>
      </c>
      <c r="E9"/>
      <c r="F9"/>
    </row>
    <row r="10" spans="1:7" ht="24" x14ac:dyDescent="0.25">
      <c r="B10" s="93" t="s">
        <v>385</v>
      </c>
      <c r="C10" s="91" t="s">
        <v>456</v>
      </c>
      <c r="D10" s="66">
        <v>3419000</v>
      </c>
      <c r="E10"/>
      <c r="F10"/>
    </row>
    <row r="11" spans="1:7" ht="15" customHeight="1" x14ac:dyDescent="0.25">
      <c r="B11" s="134">
        <v>5</v>
      </c>
      <c r="C11" s="91" t="s">
        <v>101</v>
      </c>
      <c r="D11" s="66">
        <v>11996000</v>
      </c>
      <c r="E11"/>
      <c r="F11"/>
    </row>
    <row r="12" spans="1:7" ht="24" x14ac:dyDescent="0.25">
      <c r="B12" s="93" t="s">
        <v>386</v>
      </c>
      <c r="C12" s="91" t="s">
        <v>473</v>
      </c>
      <c r="D12" s="66">
        <v>823225</v>
      </c>
      <c r="E12"/>
      <c r="F12"/>
    </row>
    <row r="13" spans="1:7" ht="15" customHeight="1" x14ac:dyDescent="0.25">
      <c r="B13" s="134">
        <v>7</v>
      </c>
      <c r="C13" s="91" t="s">
        <v>102</v>
      </c>
      <c r="D13" s="66">
        <v>4273045</v>
      </c>
      <c r="E13"/>
      <c r="F13"/>
    </row>
    <row r="14" spans="1:7" ht="15" customHeight="1" x14ac:dyDescent="0.25">
      <c r="B14" s="93" t="s">
        <v>387</v>
      </c>
      <c r="C14" s="74" t="s">
        <v>103</v>
      </c>
      <c r="D14" s="25">
        <v>4800000</v>
      </c>
      <c r="E14"/>
      <c r="F14"/>
    </row>
    <row r="15" spans="1:7" ht="15" customHeight="1" x14ac:dyDescent="0.25">
      <c r="B15" s="134">
        <v>9</v>
      </c>
      <c r="C15" s="74" t="s">
        <v>107</v>
      </c>
      <c r="D15" s="25">
        <v>158100</v>
      </c>
      <c r="E15"/>
      <c r="F15"/>
    </row>
    <row r="16" spans="1:7" ht="24" x14ac:dyDescent="0.25">
      <c r="B16" s="134">
        <v>10</v>
      </c>
      <c r="C16" s="74" t="s">
        <v>490</v>
      </c>
      <c r="D16" s="25">
        <v>3915653</v>
      </c>
      <c r="E16"/>
      <c r="F16"/>
    </row>
    <row r="17" spans="2:6" ht="15" customHeight="1" x14ac:dyDescent="0.25">
      <c r="B17" s="100" t="s">
        <v>488</v>
      </c>
      <c r="C17" s="83" t="s">
        <v>363</v>
      </c>
      <c r="D17" s="24">
        <f>D9+D14+D15+D16</f>
        <v>29385023</v>
      </c>
      <c r="E17"/>
      <c r="F17"/>
    </row>
    <row r="18" spans="2:6" ht="15" customHeight="1" x14ac:dyDescent="0.25">
      <c r="B18" s="134">
        <v>12</v>
      </c>
      <c r="C18" s="74" t="s">
        <v>394</v>
      </c>
      <c r="D18" s="25">
        <v>2585610</v>
      </c>
      <c r="E18"/>
      <c r="F18"/>
    </row>
    <row r="19" spans="2:6" ht="15" customHeight="1" x14ac:dyDescent="0.25">
      <c r="B19" s="134">
        <v>13</v>
      </c>
      <c r="C19" s="74" t="s">
        <v>489</v>
      </c>
      <c r="D19" s="25">
        <v>1500000</v>
      </c>
      <c r="E19"/>
      <c r="F19"/>
    </row>
    <row r="20" spans="2:6" ht="15" customHeight="1" x14ac:dyDescent="0.25">
      <c r="B20" s="134">
        <v>14</v>
      </c>
      <c r="C20" s="64" t="s">
        <v>549</v>
      </c>
      <c r="D20" s="25">
        <v>15069600</v>
      </c>
      <c r="E20"/>
      <c r="F20"/>
    </row>
    <row r="21" spans="2:6" ht="15" customHeight="1" x14ac:dyDescent="0.25">
      <c r="B21" s="134">
        <v>15</v>
      </c>
      <c r="C21" s="74" t="s">
        <v>395</v>
      </c>
      <c r="D21" s="55">
        <v>5268000</v>
      </c>
      <c r="E21"/>
      <c r="F21"/>
    </row>
    <row r="22" spans="2:6" ht="24" x14ac:dyDescent="0.25">
      <c r="B22" s="141">
        <v>16</v>
      </c>
      <c r="C22" s="83" t="s">
        <v>364</v>
      </c>
      <c r="D22" s="76">
        <f>SUM(D18:D21)</f>
        <v>24423210</v>
      </c>
      <c r="E22"/>
      <c r="F22"/>
    </row>
    <row r="23" spans="2:6" ht="24" x14ac:dyDescent="0.25">
      <c r="B23" s="93" t="s">
        <v>388</v>
      </c>
      <c r="C23" s="74" t="s">
        <v>397</v>
      </c>
      <c r="D23" s="25">
        <v>1457000</v>
      </c>
      <c r="E23"/>
      <c r="F23"/>
    </row>
    <row r="24" spans="2:6" ht="24" x14ac:dyDescent="0.25">
      <c r="B24" s="93" t="s">
        <v>389</v>
      </c>
      <c r="C24" s="74" t="s">
        <v>398</v>
      </c>
      <c r="D24" s="25">
        <v>1592800</v>
      </c>
      <c r="E24"/>
      <c r="F24"/>
    </row>
    <row r="25" spans="2:6" ht="24" x14ac:dyDescent="0.25">
      <c r="B25" s="100" t="s">
        <v>390</v>
      </c>
      <c r="C25" s="83" t="s">
        <v>396</v>
      </c>
      <c r="D25" s="76">
        <f>SUM(D23:D24)</f>
        <v>3049800</v>
      </c>
      <c r="E25"/>
      <c r="F25"/>
    </row>
    <row r="26" spans="2:6" ht="24" x14ac:dyDescent="0.25">
      <c r="B26" s="93" t="s">
        <v>391</v>
      </c>
      <c r="C26" s="74" t="s">
        <v>399</v>
      </c>
      <c r="D26" s="25">
        <v>2270000</v>
      </c>
      <c r="E26"/>
      <c r="F26"/>
    </row>
    <row r="27" spans="2:6" x14ac:dyDescent="0.25">
      <c r="B27" s="93" t="s">
        <v>392</v>
      </c>
      <c r="C27" s="74" t="s">
        <v>550</v>
      </c>
      <c r="D27" s="25">
        <v>1692120</v>
      </c>
      <c r="E27"/>
      <c r="F27"/>
    </row>
    <row r="28" spans="2:6" ht="24" x14ac:dyDescent="0.25">
      <c r="B28" s="100" t="s">
        <v>457</v>
      </c>
      <c r="C28" s="83" t="s">
        <v>366</v>
      </c>
      <c r="D28" s="76">
        <f>SUM(D26:D27)</f>
        <v>3962120</v>
      </c>
      <c r="E28"/>
      <c r="F28"/>
    </row>
    <row r="29" spans="2:6" ht="22.8" x14ac:dyDescent="0.25">
      <c r="B29" s="180" t="s">
        <v>458</v>
      </c>
      <c r="C29" s="142" t="s">
        <v>400</v>
      </c>
      <c r="D29" s="143">
        <f>D17+D25+D28+D22</f>
        <v>60820153</v>
      </c>
      <c r="E29"/>
      <c r="F29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5" width="10.5546875" style="1" customWidth="1"/>
    <col min="6" max="6" width="10.5546875" customWidth="1"/>
    <col min="7" max="7" width="8.6640625" customWidth="1"/>
    <col min="9" max="12" width="10.109375" bestFit="1" customWidth="1"/>
  </cols>
  <sheetData>
    <row r="1" spans="1:10" s="9" customFormat="1" ht="15" customHeight="1" x14ac:dyDescent="0.25">
      <c r="B1" s="1"/>
      <c r="C1" s="1"/>
      <c r="D1" s="1"/>
      <c r="E1" s="1"/>
      <c r="F1" s="1"/>
      <c r="G1" s="2" t="s">
        <v>270</v>
      </c>
    </row>
    <row r="2" spans="1:10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az  2/2024. (II.20.) önkormányzati rendelethez</v>
      </c>
    </row>
    <row r="3" spans="1:10" s="9" customFormat="1" ht="15" customHeight="1" x14ac:dyDescent="0.25">
      <c r="A3" s="12"/>
      <c r="B3" s="12"/>
      <c r="C3" s="12"/>
      <c r="D3" s="12"/>
      <c r="E3" s="12"/>
    </row>
    <row r="4" spans="1:10" s="9" customFormat="1" ht="15" customHeight="1" x14ac:dyDescent="0.25">
      <c r="A4" s="219" t="s">
        <v>435</v>
      </c>
      <c r="B4" s="219"/>
      <c r="C4" s="219"/>
      <c r="D4" s="219"/>
      <c r="E4" s="219"/>
      <c r="F4" s="219"/>
      <c r="G4" s="219"/>
    </row>
    <row r="5" spans="1:10" ht="15" customHeight="1" x14ac:dyDescent="0.25"/>
    <row r="6" spans="1:10" x14ac:dyDescent="0.25">
      <c r="A6" s="78"/>
      <c r="B6" s="78" t="s">
        <v>33</v>
      </c>
      <c r="C6" s="78" t="s">
        <v>34</v>
      </c>
      <c r="D6" s="78" t="s">
        <v>35</v>
      </c>
      <c r="E6" s="78" t="s">
        <v>36</v>
      </c>
      <c r="F6" s="78" t="s">
        <v>37</v>
      </c>
      <c r="G6" s="78" t="s">
        <v>38</v>
      </c>
      <c r="H6" s="20"/>
    </row>
    <row r="7" spans="1:10" ht="40.799999999999997" x14ac:dyDescent="0.25">
      <c r="A7" s="133">
        <v>1</v>
      </c>
      <c r="B7" s="133" t="s">
        <v>60</v>
      </c>
      <c r="C7" s="77" t="s">
        <v>474</v>
      </c>
      <c r="D7" s="77" t="s">
        <v>495</v>
      </c>
      <c r="E7" s="77" t="s">
        <v>496</v>
      </c>
      <c r="F7" s="77" t="s">
        <v>497</v>
      </c>
      <c r="G7" s="79" t="s">
        <v>498</v>
      </c>
      <c r="H7" s="20"/>
    </row>
    <row r="8" spans="1:10" ht="15" customHeight="1" x14ac:dyDescent="0.25">
      <c r="A8" s="78">
        <v>2</v>
      </c>
      <c r="B8" s="237" t="s">
        <v>401</v>
      </c>
      <c r="C8" s="238"/>
      <c r="D8" s="238"/>
      <c r="E8" s="238"/>
      <c r="F8" s="238"/>
      <c r="G8" s="239"/>
      <c r="H8" s="20"/>
    </row>
    <row r="9" spans="1:10" ht="15" customHeight="1" x14ac:dyDescent="0.25">
      <c r="A9" s="78">
        <v>3</v>
      </c>
      <c r="B9" s="144" t="s">
        <v>442</v>
      </c>
      <c r="C9" s="25">
        <v>23532663</v>
      </c>
      <c r="D9" s="25">
        <v>25409663</v>
      </c>
      <c r="E9" s="25">
        <v>21797315</v>
      </c>
      <c r="F9" s="25">
        <v>24728904</v>
      </c>
      <c r="G9" s="82">
        <f>F9/D9</f>
        <v>0.97320865687986491</v>
      </c>
      <c r="H9" s="9"/>
    </row>
    <row r="10" spans="1:10" ht="15" customHeight="1" x14ac:dyDescent="0.25">
      <c r="A10" s="78">
        <v>4</v>
      </c>
      <c r="B10" s="144" t="s">
        <v>443</v>
      </c>
      <c r="C10" s="25">
        <v>28914920</v>
      </c>
      <c r="D10" s="25">
        <v>28695456</v>
      </c>
      <c r="E10" s="25">
        <v>28695456</v>
      </c>
      <c r="F10" s="25">
        <v>30040996</v>
      </c>
      <c r="G10" s="82">
        <f t="shared" ref="G10:G21" si="0">F10/D10</f>
        <v>1.0468903508625198</v>
      </c>
      <c r="H10" s="9"/>
    </row>
    <row r="11" spans="1:10" ht="15" customHeight="1" x14ac:dyDescent="0.25">
      <c r="A11" s="78">
        <v>5</v>
      </c>
      <c r="B11" s="144" t="s">
        <v>256</v>
      </c>
      <c r="C11" s="25">
        <v>80000</v>
      </c>
      <c r="D11" s="25">
        <v>80000</v>
      </c>
      <c r="E11" s="25">
        <v>80000</v>
      </c>
      <c r="F11" s="25">
        <v>80000</v>
      </c>
      <c r="G11" s="82">
        <f t="shared" si="0"/>
        <v>1</v>
      </c>
      <c r="H11" s="9"/>
    </row>
    <row r="12" spans="1:10" ht="24" x14ac:dyDescent="0.25">
      <c r="A12" s="78">
        <v>6</v>
      </c>
      <c r="B12" s="74" t="s">
        <v>441</v>
      </c>
      <c r="C12" s="25">
        <v>1850000</v>
      </c>
      <c r="D12" s="25">
        <v>1850000</v>
      </c>
      <c r="E12" s="25">
        <v>1880313</v>
      </c>
      <c r="F12" s="25">
        <v>0</v>
      </c>
      <c r="G12" s="82">
        <f t="shared" si="0"/>
        <v>0</v>
      </c>
      <c r="H12" s="9"/>
    </row>
    <row r="13" spans="1:10" ht="15" customHeight="1" x14ac:dyDescent="0.25">
      <c r="A13" s="78">
        <v>7</v>
      </c>
      <c r="B13" s="74" t="s">
        <v>436</v>
      </c>
      <c r="C13" s="25">
        <v>800000</v>
      </c>
      <c r="D13" s="25">
        <v>800000</v>
      </c>
      <c r="E13" s="25">
        <v>864651</v>
      </c>
      <c r="F13" s="25">
        <v>900000</v>
      </c>
      <c r="G13" s="82">
        <f t="shared" si="0"/>
        <v>1.125</v>
      </c>
      <c r="H13" s="9"/>
    </row>
    <row r="14" spans="1:10" ht="24" x14ac:dyDescent="0.25">
      <c r="A14" s="78">
        <v>8</v>
      </c>
      <c r="B14" s="74" t="s">
        <v>437</v>
      </c>
      <c r="C14" s="25">
        <v>200000</v>
      </c>
      <c r="D14" s="25">
        <v>200000</v>
      </c>
      <c r="E14" s="25">
        <v>235926</v>
      </c>
      <c r="F14" s="25">
        <v>200000</v>
      </c>
      <c r="G14" s="82">
        <f t="shared" si="0"/>
        <v>1</v>
      </c>
      <c r="H14" s="9"/>
    </row>
    <row r="15" spans="1:10" ht="24" x14ac:dyDescent="0.25">
      <c r="A15" s="78">
        <v>9</v>
      </c>
      <c r="B15" s="74" t="s">
        <v>440</v>
      </c>
      <c r="C15" s="25">
        <v>250000</v>
      </c>
      <c r="D15" s="25">
        <v>250000</v>
      </c>
      <c r="E15" s="25">
        <v>223444</v>
      </c>
      <c r="F15" s="25">
        <v>250000</v>
      </c>
      <c r="G15" s="82">
        <f t="shared" si="0"/>
        <v>1</v>
      </c>
      <c r="H15" s="9"/>
      <c r="J15" s="28"/>
    </row>
    <row r="16" spans="1:10" ht="24" x14ac:dyDescent="0.25">
      <c r="A16" s="78">
        <v>10</v>
      </c>
      <c r="B16" s="74" t="s">
        <v>439</v>
      </c>
      <c r="C16" s="25">
        <v>200000</v>
      </c>
      <c r="D16" s="25">
        <v>200000</v>
      </c>
      <c r="E16" s="25">
        <v>192254</v>
      </c>
      <c r="F16" s="25">
        <v>250000</v>
      </c>
      <c r="G16" s="82">
        <f t="shared" si="0"/>
        <v>1.25</v>
      </c>
      <c r="H16" s="9"/>
    </row>
    <row r="17" spans="1:12" ht="24" x14ac:dyDescent="0.25">
      <c r="A17" s="78">
        <v>11</v>
      </c>
      <c r="B17" s="74" t="s">
        <v>438</v>
      </c>
      <c r="C17" s="25">
        <v>50000</v>
      </c>
      <c r="D17" s="25">
        <v>50000</v>
      </c>
      <c r="E17" s="25">
        <v>100000</v>
      </c>
      <c r="F17" s="25">
        <v>150000</v>
      </c>
      <c r="G17" s="82">
        <f t="shared" si="0"/>
        <v>3</v>
      </c>
      <c r="H17" s="9"/>
      <c r="I17" s="28"/>
      <c r="J17" s="28"/>
      <c r="K17" s="28"/>
      <c r="L17" s="28"/>
    </row>
    <row r="18" spans="1:12" ht="15" customHeight="1" x14ac:dyDescent="0.25">
      <c r="A18" s="78">
        <v>12</v>
      </c>
      <c r="B18" s="74" t="s">
        <v>444</v>
      </c>
      <c r="C18" s="25">
        <v>100000</v>
      </c>
      <c r="D18" s="25">
        <v>100000</v>
      </c>
      <c r="E18" s="25">
        <v>99640</v>
      </c>
      <c r="F18" s="25">
        <v>100000</v>
      </c>
      <c r="G18" s="82">
        <f t="shared" si="0"/>
        <v>1</v>
      </c>
      <c r="H18" s="9"/>
      <c r="I18" s="28"/>
    </row>
    <row r="19" spans="1:12" ht="24" x14ac:dyDescent="0.25">
      <c r="A19" s="78">
        <v>13</v>
      </c>
      <c r="B19" s="59" t="s">
        <v>447</v>
      </c>
      <c r="C19" s="25">
        <v>200000</v>
      </c>
      <c r="D19" s="25">
        <v>200000</v>
      </c>
      <c r="E19" s="25">
        <v>343200</v>
      </c>
      <c r="F19" s="25">
        <v>350000</v>
      </c>
      <c r="G19" s="82">
        <f t="shared" si="0"/>
        <v>1.75</v>
      </c>
      <c r="H19" s="9"/>
      <c r="I19" s="28"/>
      <c r="J19" s="28"/>
    </row>
    <row r="20" spans="1:12" ht="15" customHeight="1" x14ac:dyDescent="0.25">
      <c r="A20" s="78">
        <v>14</v>
      </c>
      <c r="B20" s="144" t="s">
        <v>445</v>
      </c>
      <c r="C20" s="25">
        <v>100000</v>
      </c>
      <c r="D20" s="25">
        <v>100000</v>
      </c>
      <c r="E20" s="25">
        <v>100000</v>
      </c>
      <c r="F20" s="25">
        <v>100000</v>
      </c>
      <c r="G20" s="82">
        <f t="shared" si="0"/>
        <v>1</v>
      </c>
      <c r="H20" s="9"/>
    </row>
    <row r="21" spans="1:12" ht="15" customHeight="1" x14ac:dyDescent="0.25">
      <c r="A21" s="145">
        <v>16</v>
      </c>
      <c r="B21" s="146" t="s">
        <v>84</v>
      </c>
      <c r="C21" s="147">
        <f>SUM(C9:C20)</f>
        <v>56277583</v>
      </c>
      <c r="D21" s="147">
        <f>SUM(D9:D20)</f>
        <v>57935119</v>
      </c>
      <c r="E21" s="147">
        <f>SUM(E9:E20)</f>
        <v>54612199</v>
      </c>
      <c r="F21" s="147">
        <f>SUM(F9:F20)</f>
        <v>57149900</v>
      </c>
      <c r="G21" s="170">
        <f t="shared" si="0"/>
        <v>0.98644658000961383</v>
      </c>
      <c r="H21" s="9"/>
      <c r="I21" s="28"/>
      <c r="J21" s="28"/>
      <c r="K21" s="28"/>
      <c r="L21" s="28"/>
    </row>
    <row r="22" spans="1:12" ht="15" customHeight="1" x14ac:dyDescent="0.25">
      <c r="A22" s="78">
        <v>17</v>
      </c>
      <c r="B22" s="237" t="s">
        <v>402</v>
      </c>
      <c r="C22" s="238"/>
      <c r="D22" s="238"/>
      <c r="E22" s="238"/>
      <c r="F22" s="238"/>
      <c r="G22" s="239"/>
      <c r="H22" s="9"/>
      <c r="I22" s="28"/>
    </row>
    <row r="23" spans="1:12" ht="15" customHeight="1" x14ac:dyDescent="0.25">
      <c r="A23" s="78">
        <v>18</v>
      </c>
      <c r="B23" s="144" t="s">
        <v>64</v>
      </c>
      <c r="C23" s="25">
        <v>100000</v>
      </c>
      <c r="D23" s="25">
        <v>100000</v>
      </c>
      <c r="E23" s="25">
        <v>130000</v>
      </c>
      <c r="F23" s="25">
        <v>130000</v>
      </c>
      <c r="G23" s="82">
        <f t="shared" ref="G23:G36" si="1">F23/D23</f>
        <v>1.3</v>
      </c>
      <c r="H23" s="9"/>
    </row>
    <row r="24" spans="1:12" ht="15" customHeight="1" x14ac:dyDescent="0.25">
      <c r="A24" s="78">
        <v>19</v>
      </c>
      <c r="B24" s="144" t="s">
        <v>446</v>
      </c>
      <c r="C24" s="25">
        <v>4500000</v>
      </c>
      <c r="D24" s="25">
        <v>4500000</v>
      </c>
      <c r="E24" s="25">
        <v>4500000</v>
      </c>
      <c r="F24" s="25">
        <v>5000000</v>
      </c>
      <c r="G24" s="82">
        <f t="shared" si="1"/>
        <v>1.1111111111111112</v>
      </c>
      <c r="H24" s="9"/>
    </row>
    <row r="25" spans="1:12" ht="15" customHeight="1" x14ac:dyDescent="0.25">
      <c r="A25" s="78">
        <v>20</v>
      </c>
      <c r="B25" s="144" t="s">
        <v>65</v>
      </c>
      <c r="C25" s="25">
        <v>825000</v>
      </c>
      <c r="D25" s="25">
        <v>825000</v>
      </c>
      <c r="E25" s="25">
        <v>635000</v>
      </c>
      <c r="F25" s="25">
        <v>200000</v>
      </c>
      <c r="G25" s="82">
        <f t="shared" si="1"/>
        <v>0.24242424242424243</v>
      </c>
      <c r="H25" s="9"/>
    </row>
    <row r="26" spans="1:12" ht="15" customHeight="1" x14ac:dyDescent="0.25">
      <c r="A26" s="78">
        <v>21</v>
      </c>
      <c r="B26" s="144" t="s">
        <v>66</v>
      </c>
      <c r="C26" s="25">
        <v>2200000</v>
      </c>
      <c r="D26" s="25">
        <v>2200000</v>
      </c>
      <c r="E26" s="25">
        <v>2200000</v>
      </c>
      <c r="F26" s="25">
        <v>2200000</v>
      </c>
      <c r="G26" s="82">
        <f t="shared" si="1"/>
        <v>1</v>
      </c>
      <c r="H26" s="9"/>
    </row>
    <row r="27" spans="1:12" ht="15" customHeight="1" x14ac:dyDescent="0.25">
      <c r="A27" s="78">
        <v>22</v>
      </c>
      <c r="B27" s="144" t="s">
        <v>303</v>
      </c>
      <c r="C27" s="25">
        <v>300000</v>
      </c>
      <c r="D27" s="25">
        <v>300000</v>
      </c>
      <c r="E27" s="25">
        <v>300000</v>
      </c>
      <c r="F27" s="25">
        <v>300000</v>
      </c>
      <c r="G27" s="82">
        <f t="shared" si="1"/>
        <v>1</v>
      </c>
      <c r="H27" s="9"/>
    </row>
    <row r="28" spans="1:12" ht="15" customHeight="1" x14ac:dyDescent="0.25">
      <c r="A28" s="78">
        <v>23</v>
      </c>
      <c r="B28" s="144" t="s">
        <v>67</v>
      </c>
      <c r="C28" s="25">
        <v>200000</v>
      </c>
      <c r="D28" s="25">
        <v>200000</v>
      </c>
      <c r="E28" s="25">
        <v>0</v>
      </c>
      <c r="F28" s="25">
        <v>100000</v>
      </c>
      <c r="G28" s="82">
        <f t="shared" si="1"/>
        <v>0.5</v>
      </c>
      <c r="H28" s="9"/>
    </row>
    <row r="29" spans="1:12" ht="15" customHeight="1" x14ac:dyDescent="0.25">
      <c r="A29" s="78">
        <v>24</v>
      </c>
      <c r="B29" s="144" t="s">
        <v>68</v>
      </c>
      <c r="C29" s="25">
        <v>100000</v>
      </c>
      <c r="D29" s="25">
        <v>100000</v>
      </c>
      <c r="E29" s="25">
        <v>0</v>
      </c>
      <c r="F29" s="25">
        <v>100000</v>
      </c>
      <c r="G29" s="82">
        <f t="shared" si="1"/>
        <v>1</v>
      </c>
      <c r="H29" s="9"/>
    </row>
    <row r="30" spans="1:12" ht="15" customHeight="1" x14ac:dyDescent="0.25">
      <c r="A30" s="78">
        <v>25</v>
      </c>
      <c r="B30" s="144" t="s">
        <v>69</v>
      </c>
      <c r="C30" s="25">
        <v>100000</v>
      </c>
      <c r="D30" s="25">
        <v>100000</v>
      </c>
      <c r="E30" s="25">
        <v>0</v>
      </c>
      <c r="F30" s="25">
        <v>100000</v>
      </c>
      <c r="G30" s="82">
        <f t="shared" si="1"/>
        <v>1</v>
      </c>
      <c r="H30" s="9"/>
    </row>
    <row r="31" spans="1:12" ht="15" customHeight="1" x14ac:dyDescent="0.25">
      <c r="A31" s="78">
        <v>26</v>
      </c>
      <c r="B31" s="144" t="s">
        <v>288</v>
      </c>
      <c r="C31" s="25">
        <v>100000</v>
      </c>
      <c r="D31" s="25">
        <v>100000</v>
      </c>
      <c r="E31" s="25">
        <v>0</v>
      </c>
      <c r="F31" s="25">
        <v>0</v>
      </c>
      <c r="G31" s="82">
        <f t="shared" si="1"/>
        <v>0</v>
      </c>
      <c r="H31" s="9"/>
    </row>
    <row r="32" spans="1:12" ht="15" customHeight="1" x14ac:dyDescent="0.25">
      <c r="A32" s="78">
        <v>27</v>
      </c>
      <c r="B32" s="144" t="s">
        <v>289</v>
      </c>
      <c r="C32" s="25">
        <v>100000</v>
      </c>
      <c r="D32" s="25">
        <v>100000</v>
      </c>
      <c r="E32" s="25">
        <v>100000</v>
      </c>
      <c r="F32" s="25">
        <v>100000</v>
      </c>
      <c r="G32" s="82">
        <f t="shared" si="1"/>
        <v>1</v>
      </c>
      <c r="H32" s="9"/>
    </row>
    <row r="33" spans="1:9" ht="15" customHeight="1" x14ac:dyDescent="0.25">
      <c r="A33" s="78">
        <v>28</v>
      </c>
      <c r="B33" s="144" t="s">
        <v>290</v>
      </c>
      <c r="C33" s="25">
        <v>25000</v>
      </c>
      <c r="D33" s="25">
        <v>25000</v>
      </c>
      <c r="E33" s="25">
        <v>0</v>
      </c>
      <c r="F33" s="25">
        <v>0</v>
      </c>
      <c r="G33" s="82">
        <f t="shared" si="1"/>
        <v>0</v>
      </c>
      <c r="H33" s="9"/>
    </row>
    <row r="34" spans="1:9" ht="15" customHeight="1" x14ac:dyDescent="0.25">
      <c r="A34" s="78">
        <v>29</v>
      </c>
      <c r="B34" s="144" t="s">
        <v>315</v>
      </c>
      <c r="C34" s="25">
        <v>300000</v>
      </c>
      <c r="D34" s="25">
        <v>300000</v>
      </c>
      <c r="E34" s="25">
        <v>298791</v>
      </c>
      <c r="F34" s="25">
        <v>0</v>
      </c>
      <c r="G34" s="82">
        <f t="shared" si="1"/>
        <v>0</v>
      </c>
      <c r="H34" s="9"/>
    </row>
    <row r="35" spans="1:9" ht="15" customHeight="1" x14ac:dyDescent="0.25">
      <c r="A35" s="78">
        <v>30</v>
      </c>
      <c r="B35" s="144" t="s">
        <v>284</v>
      </c>
      <c r="C35" s="25">
        <v>125000</v>
      </c>
      <c r="D35" s="25">
        <v>125000</v>
      </c>
      <c r="E35" s="25">
        <v>107560</v>
      </c>
      <c r="F35" s="25">
        <v>150000</v>
      </c>
      <c r="G35" s="82">
        <f t="shared" si="1"/>
        <v>1.2</v>
      </c>
      <c r="H35" s="9"/>
    </row>
    <row r="36" spans="1:9" ht="15" customHeight="1" x14ac:dyDescent="0.25">
      <c r="A36" s="145">
        <v>31</v>
      </c>
      <c r="B36" s="146" t="s">
        <v>84</v>
      </c>
      <c r="C36" s="147">
        <f>SUM(C23:C35)</f>
        <v>8975000</v>
      </c>
      <c r="D36" s="147">
        <f>SUM(D23:D35)</f>
        <v>8975000</v>
      </c>
      <c r="E36" s="147">
        <f>SUM(E23:E35)</f>
        <v>8271351</v>
      </c>
      <c r="F36" s="147">
        <f>SUM(F23:F35)</f>
        <v>8380000</v>
      </c>
      <c r="G36" s="170">
        <f t="shared" si="1"/>
        <v>0.93370473537604459</v>
      </c>
      <c r="H36" s="9"/>
    </row>
    <row r="37" spans="1:9" ht="15" customHeight="1" x14ac:dyDescent="0.25">
      <c r="A37" s="78">
        <v>32</v>
      </c>
      <c r="B37" s="240" t="s">
        <v>403</v>
      </c>
      <c r="C37" s="240"/>
      <c r="D37" s="240"/>
      <c r="E37" s="240"/>
      <c r="F37" s="240"/>
      <c r="G37" s="240"/>
      <c r="H37" s="9"/>
    </row>
    <row r="38" spans="1:9" x14ac:dyDescent="0.25">
      <c r="A38" s="78">
        <v>33</v>
      </c>
      <c r="B38" s="144" t="s">
        <v>70</v>
      </c>
      <c r="C38" s="25">
        <v>0</v>
      </c>
      <c r="D38" s="25">
        <v>10127000</v>
      </c>
      <c r="E38" s="25">
        <v>10127000</v>
      </c>
      <c r="F38" s="25">
        <v>0</v>
      </c>
      <c r="G38" s="82">
        <f t="shared" ref="G38" si="2">F38/D38</f>
        <v>0</v>
      </c>
      <c r="H38" s="9"/>
      <c r="I38" s="28"/>
    </row>
    <row r="39" spans="1:9" ht="15" customHeight="1" x14ac:dyDescent="0.25">
      <c r="A39" s="145">
        <v>34</v>
      </c>
      <c r="B39" s="146" t="s">
        <v>84</v>
      </c>
      <c r="C39" s="147">
        <f t="shared" ref="C39:E39" si="3">SUM(C38)</f>
        <v>0</v>
      </c>
      <c r="D39" s="147">
        <f t="shared" si="3"/>
        <v>10127000</v>
      </c>
      <c r="E39" s="147">
        <f t="shared" si="3"/>
        <v>10127000</v>
      </c>
      <c r="F39" s="147">
        <f t="shared" ref="F39" si="4">SUM(F38)</f>
        <v>0</v>
      </c>
      <c r="G39" s="170">
        <f>F39/D39</f>
        <v>0</v>
      </c>
      <c r="H39" s="9"/>
    </row>
    <row r="41" spans="1:9" ht="14.85" customHeight="1" x14ac:dyDescent="0.25">
      <c r="A41"/>
      <c r="B41"/>
      <c r="C41"/>
      <c r="D41" s="28"/>
      <c r="E41" s="28"/>
    </row>
    <row r="42" spans="1:9" ht="14.85" customHeight="1" x14ac:dyDescent="0.25">
      <c r="A42"/>
      <c r="B42"/>
      <c r="C42"/>
      <c r="D42"/>
      <c r="E42"/>
    </row>
    <row r="43" spans="1:9" ht="14.85" customHeight="1" x14ac:dyDescent="0.25">
      <c r="A43"/>
      <c r="B43"/>
      <c r="C43"/>
      <c r="D43"/>
      <c r="E43"/>
    </row>
    <row r="44" spans="1:9" ht="14.85" customHeight="1" x14ac:dyDescent="0.25">
      <c r="A44"/>
      <c r="B44"/>
      <c r="C44"/>
      <c r="D44"/>
      <c r="E44"/>
    </row>
  </sheetData>
  <sheetProtection selectLockedCells="1" selectUnlockedCells="1"/>
  <mergeCells count="4">
    <mergeCell ref="A4:G4"/>
    <mergeCell ref="B8:G8"/>
    <mergeCell ref="B22:G22"/>
    <mergeCell ref="B37:G37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2"/>
  <sheetViews>
    <sheetView zoomScaleNormal="100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7" max="17" width="11.109375" bestFit="1" customWidth="1"/>
    <col min="18" max="18" width="9.6640625" bestFit="1" customWidth="1"/>
  </cols>
  <sheetData>
    <row r="1" spans="1:29" ht="15" customHeight="1" x14ac:dyDescent="0.25">
      <c r="O1" s="2" t="s">
        <v>271</v>
      </c>
    </row>
    <row r="2" spans="1:29" ht="15" customHeight="1" x14ac:dyDescent="0.25">
      <c r="O2" s="2" t="str">
        <f>'1. melléklet'!H2</f>
        <v>az  2/2024. (II.20.) önkormányzati rendelethez</v>
      </c>
      <c r="Q2" s="1"/>
      <c r="R2" s="1"/>
      <c r="S2" s="1"/>
      <c r="T2" s="1"/>
      <c r="U2" s="1"/>
      <c r="V2" s="1"/>
    </row>
    <row r="3" spans="1:29" ht="15" customHeight="1" x14ac:dyDescent="0.25">
      <c r="A3" s="3"/>
    </row>
    <row r="4" spans="1:29" ht="15" customHeight="1" x14ac:dyDescent="0.25">
      <c r="A4" s="232" t="s">
        <v>553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</row>
    <row r="5" spans="1:29" ht="1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5"/>
    </row>
    <row r="6" spans="1:29" ht="15" customHeight="1" x14ac:dyDescent="0.25">
      <c r="A6" s="181"/>
      <c r="B6" s="128" t="s">
        <v>33</v>
      </c>
      <c r="C6" s="127" t="s">
        <v>34</v>
      </c>
      <c r="D6" s="127" t="s">
        <v>35</v>
      </c>
      <c r="E6" s="127" t="s">
        <v>36</v>
      </c>
      <c r="F6" s="127" t="s">
        <v>37</v>
      </c>
      <c r="G6" s="127" t="s">
        <v>38</v>
      </c>
      <c r="H6" s="127" t="s">
        <v>39</v>
      </c>
      <c r="I6" s="127" t="s">
        <v>40</v>
      </c>
      <c r="J6" s="127" t="s">
        <v>98</v>
      </c>
      <c r="K6" s="127" t="s">
        <v>41</v>
      </c>
      <c r="L6" s="127" t="s">
        <v>42</v>
      </c>
      <c r="M6" s="127" t="s">
        <v>99</v>
      </c>
      <c r="N6" s="127" t="s">
        <v>374</v>
      </c>
      <c r="O6" s="127" t="s">
        <v>373</v>
      </c>
      <c r="P6" s="5"/>
    </row>
    <row r="7" spans="1:29" s="9" customFormat="1" ht="15" customHeight="1" x14ac:dyDescent="0.25">
      <c r="A7" s="78">
        <v>1</v>
      </c>
      <c r="B7" s="78" t="s">
        <v>1</v>
      </c>
      <c r="C7" s="78" t="s">
        <v>554</v>
      </c>
      <c r="D7" s="78" t="s">
        <v>555</v>
      </c>
      <c r="E7" s="78" t="s">
        <v>556</v>
      </c>
      <c r="F7" s="78" t="s">
        <v>557</v>
      </c>
      <c r="G7" s="78" t="s">
        <v>558</v>
      </c>
      <c r="H7" s="78" t="s">
        <v>559</v>
      </c>
      <c r="I7" s="78" t="s">
        <v>560</v>
      </c>
      <c r="J7" s="78" t="s">
        <v>561</v>
      </c>
      <c r="K7" s="78" t="s">
        <v>562</v>
      </c>
      <c r="L7" s="78" t="s">
        <v>563</v>
      </c>
      <c r="M7" s="78" t="s">
        <v>564</v>
      </c>
      <c r="N7" s="78" t="s">
        <v>565</v>
      </c>
      <c r="O7" s="78" t="s">
        <v>84</v>
      </c>
      <c r="P7" s="8"/>
    </row>
    <row r="8" spans="1:29" s="9" customFormat="1" ht="15" customHeight="1" x14ac:dyDescent="0.25">
      <c r="A8" s="78">
        <v>2</v>
      </c>
      <c r="B8" s="240" t="s">
        <v>74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8"/>
    </row>
    <row r="9" spans="1:29" s="9" customFormat="1" ht="15" customHeight="1" x14ac:dyDescent="0.25">
      <c r="A9" s="78">
        <v>3</v>
      </c>
      <c r="B9" s="50" t="s">
        <v>75</v>
      </c>
      <c r="C9" s="199">
        <v>2690732.22</v>
      </c>
      <c r="D9" s="199">
        <v>8072196.6600000001</v>
      </c>
      <c r="E9" s="199">
        <v>29598054.420000002</v>
      </c>
      <c r="F9" s="199">
        <v>26907322.200000003</v>
      </c>
      <c r="G9" s="199">
        <v>24216589.98</v>
      </c>
      <c r="H9" s="199">
        <v>29598054.420000002</v>
      </c>
      <c r="I9" s="199">
        <v>34979518.859999999</v>
      </c>
      <c r="J9" s="199">
        <v>32288786.640000001</v>
      </c>
      <c r="K9" s="199">
        <v>18835125.540000003</v>
      </c>
      <c r="L9" s="199">
        <v>26907322.200000003</v>
      </c>
      <c r="M9" s="199">
        <v>18835125.540000003</v>
      </c>
      <c r="N9" s="199">
        <v>16144393.32</v>
      </c>
      <c r="O9" s="199">
        <f t="shared" ref="O9:O14" si="0">SUM(C9:N9)</f>
        <v>269073222</v>
      </c>
      <c r="P9" s="8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</row>
    <row r="10" spans="1:29" s="9" customFormat="1" ht="15" customHeight="1" x14ac:dyDescent="0.25">
      <c r="A10" s="78">
        <v>4</v>
      </c>
      <c r="B10" s="50" t="s">
        <v>76</v>
      </c>
      <c r="C10" s="199">
        <v>10975</v>
      </c>
      <c r="D10" s="199">
        <v>10975</v>
      </c>
      <c r="E10" s="199">
        <v>10975</v>
      </c>
      <c r="F10" s="199">
        <v>10975</v>
      </c>
      <c r="G10" s="199">
        <v>10975</v>
      </c>
      <c r="H10" s="199">
        <v>10975</v>
      </c>
      <c r="I10" s="199">
        <v>10975</v>
      </c>
      <c r="J10" s="199">
        <v>10975</v>
      </c>
      <c r="K10" s="199">
        <v>10975</v>
      </c>
      <c r="L10" s="199">
        <v>10975</v>
      </c>
      <c r="M10" s="199">
        <v>10975</v>
      </c>
      <c r="N10" s="199">
        <v>10975</v>
      </c>
      <c r="O10" s="199">
        <f t="shared" si="0"/>
        <v>131700</v>
      </c>
      <c r="P10" s="8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</row>
    <row r="11" spans="1:29" s="9" customFormat="1" ht="15" customHeight="1" x14ac:dyDescent="0.25">
      <c r="A11" s="78">
        <v>5</v>
      </c>
      <c r="B11" s="50" t="s">
        <v>77</v>
      </c>
      <c r="C11" s="199">
        <f>'3. melléklet'!H9/12</f>
        <v>5499037.75</v>
      </c>
      <c r="D11" s="199">
        <v>5499037.75</v>
      </c>
      <c r="E11" s="199">
        <v>5499037.75</v>
      </c>
      <c r="F11" s="199">
        <v>5499037.75</v>
      </c>
      <c r="G11" s="199">
        <f>5499037.75+'3. melléklet'!H37</f>
        <v>13318321.75</v>
      </c>
      <c r="H11" s="199">
        <v>5499037.75</v>
      </c>
      <c r="I11" s="199">
        <v>5499037.75</v>
      </c>
      <c r="J11" s="199">
        <v>5499037.75</v>
      </c>
      <c r="K11" s="199">
        <v>5499037.75</v>
      </c>
      <c r="L11" s="199">
        <v>5499037.75</v>
      </c>
      <c r="M11" s="199">
        <v>5499037.75</v>
      </c>
      <c r="N11" s="199">
        <v>5499037.75</v>
      </c>
      <c r="O11" s="199">
        <f t="shared" si="0"/>
        <v>73807737</v>
      </c>
      <c r="P11" s="8"/>
      <c r="Q11" s="22"/>
      <c r="R11" s="22"/>
      <c r="S11" s="22"/>
      <c r="T11" s="22"/>
      <c r="U11" s="22"/>
    </row>
    <row r="12" spans="1:29" s="9" customFormat="1" ht="15" customHeight="1" x14ac:dyDescent="0.25">
      <c r="A12" s="78">
        <v>6</v>
      </c>
      <c r="B12" s="50" t="s">
        <v>78</v>
      </c>
      <c r="C12" s="199"/>
      <c r="D12" s="199"/>
      <c r="E12" s="199">
        <f>'3. melléklet'!H41</f>
        <v>23500000</v>
      </c>
      <c r="F12" s="199"/>
      <c r="G12" s="199"/>
      <c r="H12" s="199"/>
      <c r="I12" s="199"/>
      <c r="J12" s="199"/>
      <c r="K12" s="199"/>
      <c r="L12" s="199"/>
      <c r="M12" s="199"/>
      <c r="N12" s="199"/>
      <c r="O12" s="199">
        <f t="shared" si="0"/>
        <v>23500000</v>
      </c>
      <c r="P12" s="8"/>
      <c r="Q12" s="22"/>
      <c r="R12" s="22"/>
      <c r="S12" s="22"/>
      <c r="T12" s="22"/>
      <c r="U12" s="22"/>
    </row>
    <row r="13" spans="1:29" s="9" customFormat="1" ht="15" customHeight="1" x14ac:dyDescent="0.25">
      <c r="A13" s="78">
        <v>7</v>
      </c>
      <c r="B13" s="50" t="s">
        <v>566</v>
      </c>
      <c r="C13" s="199">
        <f>'3. melléklet'!H47</f>
        <v>151000000</v>
      </c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>
        <f t="shared" si="0"/>
        <v>151000000</v>
      </c>
      <c r="P13" s="8"/>
      <c r="Q13" s="22"/>
      <c r="R13" s="22"/>
      <c r="S13" s="22"/>
      <c r="T13" s="22"/>
      <c r="U13" s="22"/>
    </row>
    <row r="14" spans="1:29" s="9" customFormat="1" ht="15" customHeight="1" x14ac:dyDescent="0.25">
      <c r="A14" s="78">
        <v>8</v>
      </c>
      <c r="B14" s="50" t="s">
        <v>79</v>
      </c>
      <c r="C14" s="199">
        <f>'3. melléklet'!H48</f>
        <v>388739341</v>
      </c>
      <c r="D14" s="199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>
        <f t="shared" si="0"/>
        <v>388739341</v>
      </c>
      <c r="P14" s="8"/>
      <c r="Q14" s="22"/>
      <c r="R14" s="22"/>
      <c r="S14" s="22"/>
      <c r="T14" s="22"/>
      <c r="U14" s="22"/>
    </row>
    <row r="15" spans="1:29" s="9" customFormat="1" ht="15" customHeight="1" x14ac:dyDescent="0.25">
      <c r="A15" s="78">
        <v>9</v>
      </c>
      <c r="B15" s="89" t="s">
        <v>431</v>
      </c>
      <c r="C15" s="201">
        <f t="shared" ref="C15:N15" si="1">SUM(C9:C14)</f>
        <v>547940085.97000003</v>
      </c>
      <c r="D15" s="201">
        <f t="shared" si="1"/>
        <v>13582209.41</v>
      </c>
      <c r="E15" s="201">
        <f t="shared" si="1"/>
        <v>58608067.170000002</v>
      </c>
      <c r="F15" s="201">
        <f t="shared" si="1"/>
        <v>32417334.950000003</v>
      </c>
      <c r="G15" s="201">
        <f t="shared" si="1"/>
        <v>37545886.730000004</v>
      </c>
      <c r="H15" s="201">
        <f t="shared" si="1"/>
        <v>35108067.170000002</v>
      </c>
      <c r="I15" s="201">
        <f t="shared" si="1"/>
        <v>40489531.609999999</v>
      </c>
      <c r="J15" s="201">
        <f t="shared" si="1"/>
        <v>37798799.390000001</v>
      </c>
      <c r="K15" s="201">
        <f t="shared" si="1"/>
        <v>24345138.290000003</v>
      </c>
      <c r="L15" s="201">
        <f t="shared" si="1"/>
        <v>32417334.950000003</v>
      </c>
      <c r="M15" s="201">
        <f t="shared" si="1"/>
        <v>24345138.290000003</v>
      </c>
      <c r="N15" s="201">
        <f t="shared" si="1"/>
        <v>21654406.07</v>
      </c>
      <c r="O15" s="202">
        <f>SUM(O9:O14)</f>
        <v>906252000</v>
      </c>
      <c r="P15" s="8"/>
      <c r="Q15" s="22"/>
      <c r="R15" s="22"/>
      <c r="S15" s="22"/>
      <c r="T15" s="22"/>
      <c r="U15" s="22"/>
    </row>
    <row r="16" spans="1:29" s="9" customFormat="1" ht="15" customHeight="1" x14ac:dyDescent="0.25">
      <c r="A16" s="78">
        <v>10</v>
      </c>
      <c r="B16" s="240" t="s">
        <v>80</v>
      </c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8"/>
      <c r="Q16" s="22"/>
      <c r="R16" s="22"/>
      <c r="S16" s="22"/>
      <c r="T16" s="22"/>
      <c r="U16" s="22"/>
    </row>
    <row r="17" spans="1:30" s="9" customFormat="1" ht="15" customHeight="1" x14ac:dyDescent="0.25">
      <c r="A17" s="78">
        <v>11</v>
      </c>
      <c r="B17" s="50" t="s">
        <v>11</v>
      </c>
      <c r="C17" s="204">
        <v>20161921.630237751</v>
      </c>
      <c r="D17" s="204">
        <v>21619136.908052016</v>
      </c>
      <c r="E17" s="204">
        <v>22395581.124129776</v>
      </c>
      <c r="F17" s="204">
        <v>22658082.124129776</v>
      </c>
      <c r="G17" s="204">
        <v>24185971.556285299</v>
      </c>
      <c r="H17" s="204">
        <v>27726848.327991594</v>
      </c>
      <c r="I17" s="204">
        <v>33288884.593589913</v>
      </c>
      <c r="J17" s="204">
        <v>34380233.902272426</v>
      </c>
      <c r="K17" s="204">
        <v>33692248.562721662</v>
      </c>
      <c r="L17" s="204">
        <v>23344622.247602783</v>
      </c>
      <c r="M17" s="204">
        <v>22844622.247602783</v>
      </c>
      <c r="N17" s="204">
        <v>23052843.77538421</v>
      </c>
      <c r="O17" s="199">
        <f>SUM(C17:N17)</f>
        <v>309350997</v>
      </c>
      <c r="P17" s="8"/>
      <c r="Q17" s="203"/>
      <c r="R17" s="203"/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</row>
    <row r="18" spans="1:30" s="9" customFormat="1" ht="15" customHeight="1" x14ac:dyDescent="0.25">
      <c r="A18" s="78">
        <v>12</v>
      </c>
      <c r="B18" s="50" t="s">
        <v>83</v>
      </c>
      <c r="C18" s="199">
        <v>1651255.8700096847</v>
      </c>
      <c r="D18" s="199">
        <v>1651255.8700096847</v>
      </c>
      <c r="E18" s="199">
        <v>2559446.5985150114</v>
      </c>
      <c r="F18" s="199">
        <v>3467637.3270203378</v>
      </c>
      <c r="G18" s="199">
        <v>2724572.1855159798</v>
      </c>
      <c r="H18" s="199">
        <v>10425203.935306145</v>
      </c>
      <c r="I18" s="199">
        <v>2064069.8375121059</v>
      </c>
      <c r="J18" s="199">
        <v>2064069.8375121059</v>
      </c>
      <c r="K18" s="199">
        <v>5366581.5775314756</v>
      </c>
      <c r="L18" s="199">
        <v>2229195.4245130741</v>
      </c>
      <c r="M18" s="199">
        <v>1651255.8700096847</v>
      </c>
      <c r="N18" s="199">
        <v>2508257.6665447108</v>
      </c>
      <c r="O18" s="199">
        <f t="shared" ref="O18:O24" si="2">SUM(C18:N18)</f>
        <v>38362802</v>
      </c>
      <c r="P18" s="8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</row>
    <row r="19" spans="1:30" s="9" customFormat="1" ht="15" customHeight="1" x14ac:dyDescent="0.25">
      <c r="A19" s="78">
        <v>13</v>
      </c>
      <c r="B19" s="50" t="s">
        <v>81</v>
      </c>
      <c r="C19" s="199"/>
      <c r="D19" s="199"/>
      <c r="E19" s="199">
        <v>7483221</v>
      </c>
      <c r="F19" s="199"/>
      <c r="G19" s="199"/>
      <c r="H19" s="199"/>
      <c r="I19" s="199"/>
      <c r="J19" s="199"/>
      <c r="K19" s="199">
        <v>5452110</v>
      </c>
      <c r="L19" s="199">
        <v>6731000</v>
      </c>
      <c r="M19" s="199">
        <v>7540000</v>
      </c>
      <c r="N19" s="199"/>
      <c r="O19" s="199">
        <f t="shared" si="2"/>
        <v>27206331</v>
      </c>
      <c r="P19" s="8"/>
      <c r="Q19" s="22"/>
      <c r="R19" s="22"/>
      <c r="S19" s="22"/>
      <c r="T19" s="22"/>
      <c r="U19" s="22"/>
    </row>
    <row r="20" spans="1:30" s="9" customFormat="1" ht="15" customHeight="1" x14ac:dyDescent="0.25">
      <c r="A20" s="78">
        <v>14</v>
      </c>
      <c r="B20" s="50" t="s">
        <v>216</v>
      </c>
      <c r="C20" s="199"/>
      <c r="D20" s="199">
        <v>26451264</v>
      </c>
      <c r="E20" s="199">
        <v>2016350</v>
      </c>
      <c r="F20" s="199">
        <v>9799955</v>
      </c>
      <c r="G20" s="199">
        <v>46669038.25</v>
      </c>
      <c r="H20" s="199">
        <v>1270000</v>
      </c>
      <c r="I20" s="199">
        <v>46669038.25</v>
      </c>
      <c r="J20" s="199">
        <v>127000</v>
      </c>
      <c r="K20" s="199">
        <v>46669038.25</v>
      </c>
      <c r="L20" s="199">
        <v>5022850</v>
      </c>
      <c r="M20" s="199">
        <v>16596000</v>
      </c>
      <c r="N20" s="199">
        <v>46669038.25</v>
      </c>
      <c r="O20" s="199">
        <f t="shared" si="2"/>
        <v>247959572</v>
      </c>
      <c r="P20" s="8"/>
      <c r="Q20" s="22"/>
      <c r="R20" s="22"/>
      <c r="S20" s="22"/>
      <c r="T20" s="22"/>
      <c r="U20" s="22"/>
    </row>
    <row r="21" spans="1:30" s="9" customFormat="1" ht="15" customHeight="1" x14ac:dyDescent="0.25">
      <c r="A21" s="78">
        <v>15</v>
      </c>
      <c r="B21" s="50" t="s">
        <v>15</v>
      </c>
      <c r="C21" s="199">
        <f>F21+'3. melléklet'!H96+'3. melléklet'!H95</f>
        <v>155963001.66666666</v>
      </c>
      <c r="D21" s="200">
        <f>'3. melléklet'!H97/12</f>
        <v>2836749.6666666665</v>
      </c>
      <c r="E21" s="200">
        <f>F21</f>
        <v>2836749.6666666665</v>
      </c>
      <c r="F21" s="200">
        <v>2836749.6666666665</v>
      </c>
      <c r="G21" s="200">
        <v>2836749.6666666665</v>
      </c>
      <c r="H21" s="200">
        <v>2836749.6666666665</v>
      </c>
      <c r="I21" s="200">
        <v>2836749.6666666665</v>
      </c>
      <c r="J21" s="200">
        <v>2836749.6666666665</v>
      </c>
      <c r="K21" s="200">
        <v>2836749.6666666665</v>
      </c>
      <c r="L21" s="200">
        <v>2836749.6666666665</v>
      </c>
      <c r="M21" s="200">
        <v>2836749.6666666665</v>
      </c>
      <c r="N21" s="200">
        <v>2836749.6666666665</v>
      </c>
      <c r="O21" s="199">
        <f>SUM(C21:N21)</f>
        <v>187167247.99999988</v>
      </c>
      <c r="P21" s="8"/>
      <c r="Q21" s="22"/>
      <c r="R21" s="22"/>
      <c r="S21" s="22"/>
      <c r="T21" s="22"/>
      <c r="U21" s="22"/>
    </row>
    <row r="22" spans="1:30" s="9" customFormat="1" ht="15" customHeight="1" x14ac:dyDescent="0.25">
      <c r="A22" s="78">
        <v>16</v>
      </c>
      <c r="B22" s="50" t="s">
        <v>82</v>
      </c>
      <c r="C22" s="199"/>
      <c r="D22" s="19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>
        <f t="shared" si="2"/>
        <v>0</v>
      </c>
      <c r="P22" s="8"/>
      <c r="Q22" s="22"/>
      <c r="R22" s="22"/>
      <c r="S22" s="22"/>
      <c r="T22" s="22"/>
      <c r="U22" s="22"/>
    </row>
    <row r="23" spans="1:30" s="9" customFormat="1" ht="15" customHeight="1" x14ac:dyDescent="0.25">
      <c r="A23" s="78">
        <v>17</v>
      </c>
      <c r="B23" s="89" t="s">
        <v>433</v>
      </c>
      <c r="C23" s="205">
        <f t="shared" ref="C23:N23" si="3">SUM(C17:C22)</f>
        <v>177776179.16691411</v>
      </c>
      <c r="D23" s="201">
        <f t="shared" si="3"/>
        <v>52558406.444728367</v>
      </c>
      <c r="E23" s="201">
        <f t="shared" si="3"/>
        <v>37291348.389311455</v>
      </c>
      <c r="F23" s="201">
        <f t="shared" si="3"/>
        <v>38762424.117816776</v>
      </c>
      <c r="G23" s="201">
        <f t="shared" si="3"/>
        <v>76416331.658467948</v>
      </c>
      <c r="H23" s="201">
        <f t="shared" si="3"/>
        <v>42258801.929964401</v>
      </c>
      <c r="I23" s="201">
        <f t="shared" si="3"/>
        <v>84858742.347768694</v>
      </c>
      <c r="J23" s="201">
        <f t="shared" si="3"/>
        <v>39408053.406451195</v>
      </c>
      <c r="K23" s="201">
        <f t="shared" si="3"/>
        <v>94016728.056919813</v>
      </c>
      <c r="L23" s="201">
        <f t="shared" si="3"/>
        <v>40164417.338782527</v>
      </c>
      <c r="M23" s="201">
        <f t="shared" si="3"/>
        <v>51468627.78427913</v>
      </c>
      <c r="N23" s="201">
        <f t="shared" si="3"/>
        <v>75066889.358595595</v>
      </c>
      <c r="O23" s="202">
        <f t="shared" si="2"/>
        <v>810046950.00000012</v>
      </c>
      <c r="P23" s="8"/>
      <c r="Q23" s="22"/>
      <c r="R23" s="22"/>
      <c r="S23" s="22"/>
      <c r="T23" s="22"/>
      <c r="U23" s="22"/>
    </row>
    <row r="24" spans="1:30" s="9" customFormat="1" ht="15" customHeight="1" x14ac:dyDescent="0.25">
      <c r="A24" s="78">
        <v>18</v>
      </c>
      <c r="B24" s="50" t="s">
        <v>461</v>
      </c>
      <c r="C24" s="199">
        <f t="shared" ref="C24:N24" si="4">C15-C23</f>
        <v>370163906.80308592</v>
      </c>
      <c r="D24" s="199">
        <f t="shared" si="4"/>
        <v>-38976197.034728363</v>
      </c>
      <c r="E24" s="199">
        <f t="shared" si="4"/>
        <v>21316718.780688547</v>
      </c>
      <c r="F24" s="199">
        <f t="shared" si="4"/>
        <v>-6345089.1678167731</v>
      </c>
      <c r="G24" s="199">
        <f t="shared" si="4"/>
        <v>-38870444.928467944</v>
      </c>
      <c r="H24" s="199">
        <f t="shared" si="4"/>
        <v>-7150734.759964399</v>
      </c>
      <c r="I24" s="199">
        <f t="shared" si="4"/>
        <v>-44369210.737768695</v>
      </c>
      <c r="J24" s="199">
        <f t="shared" si="4"/>
        <v>-1609254.0164511949</v>
      </c>
      <c r="K24" s="199">
        <f t="shared" si="4"/>
        <v>-69671589.766919807</v>
      </c>
      <c r="L24" s="199">
        <f t="shared" si="4"/>
        <v>-7747082.3887825236</v>
      </c>
      <c r="M24" s="199">
        <f t="shared" si="4"/>
        <v>-27123489.494279128</v>
      </c>
      <c r="N24" s="199">
        <f t="shared" si="4"/>
        <v>-53412483.288595594</v>
      </c>
      <c r="O24" s="199">
        <f t="shared" si="2"/>
        <v>96205050.000000089</v>
      </c>
      <c r="P24" s="8"/>
      <c r="Q24" s="22"/>
      <c r="R24" s="22"/>
      <c r="S24" s="22"/>
      <c r="T24" s="22"/>
      <c r="U24" s="22"/>
    </row>
    <row r="25" spans="1:30" x14ac:dyDescent="0.25">
      <c r="Q25" s="28"/>
    </row>
    <row r="26" spans="1:30" x14ac:dyDescent="0.25">
      <c r="N26" s="23"/>
    </row>
    <row r="27" spans="1:30" x14ac:dyDescent="0.25"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30" x14ac:dyDescent="0.25">
      <c r="D28" s="23"/>
      <c r="F28" s="23"/>
      <c r="I28" s="23"/>
      <c r="L28" s="23"/>
    </row>
    <row r="30" spans="1:30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2" spans="1:30" x14ac:dyDescent="0.25"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colBreaks count="1" manualBreakCount="1">
    <brk id="1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Normal="100" workbookViewId="0"/>
  </sheetViews>
  <sheetFormatPr defaultColWidth="9.109375" defaultRowHeight="13.2" x14ac:dyDescent="0.25"/>
  <cols>
    <col min="1" max="1" width="5.33203125" style="31" customWidth="1"/>
    <col min="2" max="2" width="24.6640625" style="31" customWidth="1"/>
    <col min="3" max="14" width="8.5546875" style="31" customWidth="1"/>
    <col min="15" max="15" width="9.6640625" style="31" customWidth="1"/>
    <col min="16" max="16384" width="9.109375" style="30"/>
  </cols>
  <sheetData>
    <row r="1" spans="1:16" s="33" customFormat="1" ht="1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29" t="s">
        <v>450</v>
      </c>
    </row>
    <row r="2" spans="1:16" s="33" customFormat="1" ht="15" customHeight="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9" t="str">
        <f>'1. melléklet'!H2</f>
        <v>az  2/2024. (II.20.) önkormányzati rendelethez</v>
      </c>
    </row>
    <row r="3" spans="1:16" s="33" customFormat="1" ht="15" customHeight="1" x14ac:dyDescent="0.25">
      <c r="A3" s="32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s="33" customFormat="1" ht="15" customHeight="1" x14ac:dyDescent="0.25">
      <c r="A4" s="32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6" s="33" customFormat="1" ht="15" customHeight="1" x14ac:dyDescent="0.25">
      <c r="A5" s="236" t="s">
        <v>552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</row>
    <row r="6" spans="1:16" s="33" customFormat="1" ht="15" customHeigh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16" s="33" customFormat="1" ht="15" customHeight="1" x14ac:dyDescent="0.25">
      <c r="A7" s="181"/>
      <c r="B7" s="128" t="s">
        <v>33</v>
      </c>
      <c r="C7" s="127" t="s">
        <v>34</v>
      </c>
      <c r="D7" s="127" t="s">
        <v>35</v>
      </c>
      <c r="E7" s="127" t="s">
        <v>36</v>
      </c>
      <c r="F7" s="127" t="s">
        <v>37</v>
      </c>
      <c r="G7" s="127" t="s">
        <v>38</v>
      </c>
      <c r="H7" s="127" t="s">
        <v>39</v>
      </c>
      <c r="I7" s="127" t="s">
        <v>40</v>
      </c>
      <c r="J7" s="127" t="s">
        <v>98</v>
      </c>
      <c r="K7" s="127" t="s">
        <v>41</v>
      </c>
      <c r="L7" s="127" t="s">
        <v>42</v>
      </c>
      <c r="M7" s="127" t="s">
        <v>99</v>
      </c>
      <c r="N7" s="127" t="s">
        <v>374</v>
      </c>
      <c r="O7" s="127" t="s">
        <v>373</v>
      </c>
    </row>
    <row r="8" spans="1:16" s="9" customFormat="1" ht="15" customHeight="1" x14ac:dyDescent="0.25">
      <c r="A8" s="78">
        <v>1</v>
      </c>
      <c r="B8" s="78" t="s">
        <v>1</v>
      </c>
      <c r="C8" s="78" t="s">
        <v>554</v>
      </c>
      <c r="D8" s="78" t="s">
        <v>555</v>
      </c>
      <c r="E8" s="78" t="s">
        <v>556</v>
      </c>
      <c r="F8" s="78" t="s">
        <v>557</v>
      </c>
      <c r="G8" s="78" t="s">
        <v>558</v>
      </c>
      <c r="H8" s="78" t="s">
        <v>559</v>
      </c>
      <c r="I8" s="78" t="s">
        <v>560</v>
      </c>
      <c r="J8" s="78" t="s">
        <v>561</v>
      </c>
      <c r="K8" s="78" t="s">
        <v>562</v>
      </c>
      <c r="L8" s="78" t="s">
        <v>563</v>
      </c>
      <c r="M8" s="78" t="s">
        <v>564</v>
      </c>
      <c r="N8" s="78" t="s">
        <v>565</v>
      </c>
      <c r="O8" s="78" t="s">
        <v>84</v>
      </c>
      <c r="P8" s="8"/>
    </row>
    <row r="9" spans="1:16" s="33" customFormat="1" ht="15" customHeight="1" x14ac:dyDescent="0.25">
      <c r="A9" s="127">
        <v>2</v>
      </c>
      <c r="B9" s="241" t="s">
        <v>74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</row>
    <row r="10" spans="1:16" s="33" customFormat="1" ht="15" customHeight="1" x14ac:dyDescent="0.25">
      <c r="A10" s="127">
        <v>3</v>
      </c>
      <c r="B10" s="39" t="s">
        <v>75</v>
      </c>
      <c r="C10" s="40">
        <v>134733</v>
      </c>
      <c r="D10" s="40">
        <v>134733</v>
      </c>
      <c r="E10" s="40">
        <v>134733</v>
      </c>
      <c r="F10" s="40">
        <v>134733</v>
      </c>
      <c r="G10" s="40">
        <v>134733</v>
      </c>
      <c r="H10" s="40">
        <v>134733</v>
      </c>
      <c r="I10" s="40">
        <v>134733</v>
      </c>
      <c r="J10" s="40">
        <v>134733</v>
      </c>
      <c r="K10" s="40">
        <v>134733</v>
      </c>
      <c r="L10" s="40">
        <v>134733</v>
      </c>
      <c r="M10" s="40">
        <v>134733</v>
      </c>
      <c r="N10" s="40">
        <v>134737</v>
      </c>
      <c r="O10" s="40">
        <f>SUM(C10:N10)</f>
        <v>1616800</v>
      </c>
    </row>
    <row r="11" spans="1:16" s="33" customFormat="1" ht="15" customHeight="1" x14ac:dyDescent="0.25">
      <c r="A11" s="127">
        <v>4</v>
      </c>
      <c r="B11" s="39" t="s">
        <v>76</v>
      </c>
      <c r="C11" s="40">
        <f>'4. melléklet'!H17/12</f>
        <v>2836749.6666666665</v>
      </c>
      <c r="D11" s="40">
        <v>2836749.6666666665</v>
      </c>
      <c r="E11" s="40">
        <v>2836749.6666666665</v>
      </c>
      <c r="F11" s="40">
        <v>2836749.6666666665</v>
      </c>
      <c r="G11" s="40">
        <v>2836749.6666666665</v>
      </c>
      <c r="H11" s="40">
        <v>2836749.6666666665</v>
      </c>
      <c r="I11" s="40">
        <v>2836749.6666666665</v>
      </c>
      <c r="J11" s="40">
        <v>2836749.6666666665</v>
      </c>
      <c r="K11" s="40">
        <v>2836749.6666666665</v>
      </c>
      <c r="L11" s="40">
        <v>2836749.6666666665</v>
      </c>
      <c r="M11" s="40">
        <v>2836749.6666666665</v>
      </c>
      <c r="N11" s="40">
        <v>2836749.6666666665</v>
      </c>
      <c r="O11" s="40">
        <f>SUM(C11:N11)</f>
        <v>34040996.000000007</v>
      </c>
    </row>
    <row r="12" spans="1:16" s="33" customFormat="1" ht="15" customHeight="1" x14ac:dyDescent="0.25">
      <c r="A12" s="127">
        <v>5</v>
      </c>
      <c r="B12" s="39" t="s">
        <v>77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6" s="33" customFormat="1" ht="15" customHeight="1" x14ac:dyDescent="0.25">
      <c r="A13" s="127">
        <v>6</v>
      </c>
      <c r="B13" s="39" t="s">
        <v>78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</row>
    <row r="14" spans="1:16" s="33" customFormat="1" ht="15" customHeight="1" x14ac:dyDescent="0.25">
      <c r="A14" s="127">
        <v>7</v>
      </c>
      <c r="B14" s="39" t="s">
        <v>79</v>
      </c>
      <c r="C14" s="40">
        <f>'4. melléklet'!H16</f>
        <v>575204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>
        <f>SUM(C14:N14)</f>
        <v>575204</v>
      </c>
    </row>
    <row r="15" spans="1:16" s="33" customFormat="1" ht="15" customHeight="1" x14ac:dyDescent="0.25">
      <c r="A15" s="127">
        <v>8</v>
      </c>
      <c r="B15" s="41" t="s">
        <v>431</v>
      </c>
      <c r="C15" s="42">
        <f>SUM(C10:C14)</f>
        <v>3546686.6666666665</v>
      </c>
      <c r="D15" s="42">
        <f t="shared" ref="D15:O15" si="0">SUM(D10:D14)</f>
        <v>2971482.6666666665</v>
      </c>
      <c r="E15" s="42">
        <f t="shared" si="0"/>
        <v>2971482.6666666665</v>
      </c>
      <c r="F15" s="42">
        <f t="shared" si="0"/>
        <v>2971482.6666666665</v>
      </c>
      <c r="G15" s="42">
        <f t="shared" si="0"/>
        <v>2971482.6666666665</v>
      </c>
      <c r="H15" s="42">
        <f t="shared" si="0"/>
        <v>2971482.6666666665</v>
      </c>
      <c r="I15" s="42">
        <f t="shared" si="0"/>
        <v>2971482.6666666665</v>
      </c>
      <c r="J15" s="42">
        <f t="shared" si="0"/>
        <v>2971482.6666666665</v>
      </c>
      <c r="K15" s="42">
        <f t="shared" si="0"/>
        <v>2971482.6666666665</v>
      </c>
      <c r="L15" s="42">
        <f t="shared" si="0"/>
        <v>2971482.6666666665</v>
      </c>
      <c r="M15" s="42">
        <f t="shared" si="0"/>
        <v>2971482.6666666665</v>
      </c>
      <c r="N15" s="42">
        <f t="shared" si="0"/>
        <v>2971486.6666666665</v>
      </c>
      <c r="O15" s="42">
        <f t="shared" si="0"/>
        <v>36233000.000000007</v>
      </c>
    </row>
    <row r="16" spans="1:16" s="33" customFormat="1" ht="15" customHeight="1" x14ac:dyDescent="0.25">
      <c r="A16" s="127">
        <v>9</v>
      </c>
      <c r="B16" s="241" t="s">
        <v>80</v>
      </c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</row>
    <row r="17" spans="1:15" s="33" customFormat="1" ht="15" customHeight="1" x14ac:dyDescent="0.25">
      <c r="A17" s="127">
        <v>10</v>
      </c>
      <c r="B17" s="39" t="s">
        <v>11</v>
      </c>
      <c r="C17" s="40">
        <f>'4. melléklet'!H42/12</f>
        <v>3019416.6666666665</v>
      </c>
      <c r="D17" s="40">
        <v>3019416.6666666665</v>
      </c>
      <c r="E17" s="40">
        <v>3019416.6666666665</v>
      </c>
      <c r="F17" s="40">
        <v>3019416.6666666665</v>
      </c>
      <c r="G17" s="40">
        <v>3019416.6666666665</v>
      </c>
      <c r="H17" s="40">
        <v>3019416.6666666665</v>
      </c>
      <c r="I17" s="40">
        <v>3019416.6666666665</v>
      </c>
      <c r="J17" s="40">
        <v>3019416.6666666665</v>
      </c>
      <c r="K17" s="40">
        <v>3019416.6666666665</v>
      </c>
      <c r="L17" s="40">
        <v>3019416.6666666665</v>
      </c>
      <c r="M17" s="40">
        <v>3019416.6666666665</v>
      </c>
      <c r="N17" s="40">
        <v>3019416.6666666665</v>
      </c>
      <c r="O17" s="40">
        <f>SUM(C17:N17)</f>
        <v>36233000.000000007</v>
      </c>
    </row>
    <row r="18" spans="1:15" s="33" customFormat="1" ht="15" customHeight="1" x14ac:dyDescent="0.25">
      <c r="A18" s="127">
        <v>11</v>
      </c>
      <c r="B18" s="39" t="s">
        <v>81</v>
      </c>
      <c r="C18" s="40"/>
      <c r="D18" s="40"/>
      <c r="E18" s="40"/>
      <c r="F18" s="40"/>
      <c r="G18" s="40"/>
      <c r="H18" s="43"/>
      <c r="I18" s="40"/>
      <c r="J18" s="40"/>
      <c r="K18" s="40"/>
      <c r="L18" s="40"/>
      <c r="M18" s="40"/>
      <c r="N18" s="40"/>
      <c r="O18" s="40"/>
    </row>
    <row r="19" spans="1:15" s="33" customFormat="1" ht="15" customHeight="1" x14ac:dyDescent="0.25">
      <c r="A19" s="127">
        <v>12</v>
      </c>
      <c r="B19" s="50" t="s">
        <v>216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1:15" s="33" customFormat="1" ht="15" customHeight="1" x14ac:dyDescent="0.25">
      <c r="A20" s="127">
        <v>13</v>
      </c>
      <c r="B20" s="39" t="s">
        <v>82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</row>
    <row r="21" spans="1:15" s="33" customFormat="1" ht="15" customHeight="1" x14ac:dyDescent="0.25">
      <c r="A21" s="127">
        <v>14</v>
      </c>
      <c r="B21" s="41" t="s">
        <v>433</v>
      </c>
      <c r="C21" s="42">
        <f t="shared" ref="C21:N21" si="1">SUM(C17:C20)</f>
        <v>3019416.6666666665</v>
      </c>
      <c r="D21" s="42">
        <f t="shared" si="1"/>
        <v>3019416.6666666665</v>
      </c>
      <c r="E21" s="42">
        <f t="shared" si="1"/>
        <v>3019416.6666666665</v>
      </c>
      <c r="F21" s="42">
        <f t="shared" si="1"/>
        <v>3019416.6666666665</v>
      </c>
      <c r="G21" s="42">
        <f t="shared" si="1"/>
        <v>3019416.6666666665</v>
      </c>
      <c r="H21" s="42">
        <f t="shared" si="1"/>
        <v>3019416.6666666665</v>
      </c>
      <c r="I21" s="42">
        <f t="shared" si="1"/>
        <v>3019416.6666666665</v>
      </c>
      <c r="J21" s="42">
        <f t="shared" si="1"/>
        <v>3019416.6666666665</v>
      </c>
      <c r="K21" s="42">
        <f t="shared" si="1"/>
        <v>3019416.6666666665</v>
      </c>
      <c r="L21" s="42">
        <f t="shared" si="1"/>
        <v>3019416.6666666665</v>
      </c>
      <c r="M21" s="42">
        <f t="shared" si="1"/>
        <v>3019416.6666666665</v>
      </c>
      <c r="N21" s="42">
        <f t="shared" si="1"/>
        <v>3019416.6666666665</v>
      </c>
      <c r="O21" s="42">
        <f>SUM(C21:N21)</f>
        <v>36233000.000000007</v>
      </c>
    </row>
    <row r="22" spans="1:15" s="33" customFormat="1" ht="15" customHeight="1" x14ac:dyDescent="0.25">
      <c r="A22" s="127">
        <v>15</v>
      </c>
      <c r="B22" s="39" t="s">
        <v>461</v>
      </c>
      <c r="C22" s="40">
        <f t="shared" ref="C22:N22" si="2">C15-C21</f>
        <v>527270</v>
      </c>
      <c r="D22" s="40">
        <f t="shared" si="2"/>
        <v>-47934</v>
      </c>
      <c r="E22" s="40">
        <f t="shared" si="2"/>
        <v>-47934</v>
      </c>
      <c r="F22" s="40">
        <f t="shared" si="2"/>
        <v>-47934</v>
      </c>
      <c r="G22" s="40">
        <f t="shared" si="2"/>
        <v>-47934</v>
      </c>
      <c r="H22" s="40">
        <f t="shared" si="2"/>
        <v>-47934</v>
      </c>
      <c r="I22" s="40">
        <f t="shared" si="2"/>
        <v>-47934</v>
      </c>
      <c r="J22" s="40">
        <f t="shared" si="2"/>
        <v>-47934</v>
      </c>
      <c r="K22" s="40">
        <f t="shared" si="2"/>
        <v>-47934</v>
      </c>
      <c r="L22" s="40">
        <f t="shared" si="2"/>
        <v>-47934</v>
      </c>
      <c r="M22" s="40">
        <f t="shared" si="2"/>
        <v>-47934</v>
      </c>
      <c r="N22" s="40">
        <f t="shared" si="2"/>
        <v>-47930</v>
      </c>
      <c r="O22" s="40">
        <f>SUM(C22:N22)</f>
        <v>0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/>
  </sheetViews>
  <sheetFormatPr defaultColWidth="9.109375" defaultRowHeight="13.2" x14ac:dyDescent="0.25"/>
  <cols>
    <col min="1" max="1" width="51.88671875" style="31" customWidth="1"/>
    <col min="2" max="2" width="11.44140625" style="31" customWidth="1"/>
    <col min="3" max="5" width="9.109375" style="31"/>
    <col min="6" max="16384" width="9.109375" style="30"/>
  </cols>
  <sheetData>
    <row r="1" spans="1:5" s="33" customFormat="1" ht="15" customHeight="1" x14ac:dyDescent="0.25">
      <c r="B1" s="29" t="s">
        <v>459</v>
      </c>
      <c r="C1" s="31"/>
      <c r="D1" s="31"/>
    </row>
    <row r="2" spans="1:5" s="33" customFormat="1" ht="15" customHeight="1" x14ac:dyDescent="0.25">
      <c r="A2" s="31"/>
      <c r="B2" s="29" t="str">
        <f>'1. melléklet'!H2</f>
        <v>az  2/2024. (II.20.) önkormányzati rendelethez</v>
      </c>
      <c r="C2" s="31"/>
      <c r="D2" s="31"/>
    </row>
    <row r="3" spans="1:5" s="33" customFormat="1" ht="15" customHeight="1" x14ac:dyDescent="0.25">
      <c r="A3" s="34"/>
      <c r="B3" s="34"/>
      <c r="C3" s="34"/>
      <c r="D3" s="34"/>
      <c r="E3" s="34"/>
    </row>
    <row r="4" spans="1:5" s="33" customFormat="1" ht="15" customHeight="1" x14ac:dyDescent="0.25">
      <c r="A4" s="34"/>
      <c r="B4" s="34"/>
      <c r="C4" s="34"/>
      <c r="D4" s="34"/>
      <c r="E4" s="34"/>
    </row>
    <row r="5" spans="1:5" s="33" customFormat="1" ht="15" customHeight="1" x14ac:dyDescent="0.25">
      <c r="A5" s="242" t="s">
        <v>91</v>
      </c>
      <c r="B5" s="242"/>
      <c r="C5" s="71"/>
      <c r="D5" s="71"/>
      <c r="E5" s="71"/>
    </row>
    <row r="6" spans="1:5" s="33" customFormat="1" ht="15" customHeight="1" x14ac:dyDescent="0.25">
      <c r="A6" s="71"/>
      <c r="B6" s="71"/>
      <c r="C6" s="71"/>
      <c r="D6" s="71"/>
      <c r="E6" s="71"/>
    </row>
    <row r="7" spans="1:5" s="33" customFormat="1" ht="15" customHeight="1" x14ac:dyDescent="0.25">
      <c r="A7" s="71"/>
      <c r="B7" s="71"/>
      <c r="C7" s="71"/>
      <c r="D7" s="71"/>
      <c r="E7" s="71"/>
    </row>
    <row r="8" spans="1:5" s="33" customFormat="1" ht="15" customHeight="1" x14ac:dyDescent="0.25">
      <c r="A8" s="242" t="s">
        <v>567</v>
      </c>
      <c r="B8" s="242"/>
      <c r="C8" s="71"/>
      <c r="D8" s="71"/>
      <c r="E8" s="71"/>
    </row>
    <row r="9" spans="1:5" s="33" customFormat="1" ht="15" customHeight="1" x14ac:dyDescent="0.25">
      <c r="A9" s="71"/>
      <c r="B9" s="71"/>
      <c r="C9" s="71"/>
      <c r="D9" s="71"/>
      <c r="E9" s="71"/>
    </row>
    <row r="10" spans="1:5" s="33" customFormat="1" ht="15" customHeight="1" x14ac:dyDescent="0.25">
      <c r="A10" s="71" t="s">
        <v>468</v>
      </c>
      <c r="B10" s="75" t="s">
        <v>491</v>
      </c>
      <c r="C10" s="71"/>
      <c r="D10" s="71"/>
      <c r="E10" s="71"/>
    </row>
    <row r="11" spans="1:5" s="33" customFormat="1" ht="15" customHeight="1" x14ac:dyDescent="0.25">
      <c r="A11" s="71"/>
      <c r="B11" s="75"/>
      <c r="C11" s="71"/>
      <c r="D11" s="71"/>
      <c r="E11" s="71"/>
    </row>
    <row r="12" spans="1:5" s="33" customFormat="1" ht="15" customHeight="1" x14ac:dyDescent="0.25">
      <c r="A12" s="71" t="s">
        <v>92</v>
      </c>
      <c r="B12" s="75" t="s">
        <v>492</v>
      </c>
      <c r="C12" s="71"/>
      <c r="D12" s="71"/>
      <c r="E12" s="71"/>
    </row>
    <row r="13" spans="1:5" s="33" customFormat="1" ht="15" customHeight="1" x14ac:dyDescent="0.25">
      <c r="A13" s="71" t="s">
        <v>93</v>
      </c>
      <c r="B13" s="75"/>
      <c r="C13" s="71"/>
      <c r="D13" s="71"/>
      <c r="E13" s="71"/>
    </row>
    <row r="14" spans="1:5" s="33" customFormat="1" ht="15" customHeight="1" x14ac:dyDescent="0.25">
      <c r="A14" s="71" t="s">
        <v>94</v>
      </c>
      <c r="B14" s="75" t="s">
        <v>492</v>
      </c>
      <c r="C14" s="71"/>
      <c r="D14" s="71"/>
      <c r="E14" s="71"/>
    </row>
    <row r="15" spans="1:5" s="33" customFormat="1" ht="15" customHeight="1" x14ac:dyDescent="0.25">
      <c r="A15" s="71"/>
      <c r="B15" s="75"/>
      <c r="C15" s="71"/>
      <c r="D15" s="71"/>
      <c r="E15" s="71"/>
    </row>
    <row r="16" spans="1:5" s="33" customFormat="1" ht="15" customHeight="1" x14ac:dyDescent="0.25">
      <c r="A16" s="71" t="s">
        <v>95</v>
      </c>
      <c r="B16" s="75" t="s">
        <v>493</v>
      </c>
      <c r="C16" s="71"/>
      <c r="D16" s="71"/>
      <c r="E16" s="71"/>
    </row>
    <row r="17" spans="1:5" s="33" customFormat="1" ht="15" customHeight="1" x14ac:dyDescent="0.25">
      <c r="A17" s="71"/>
      <c r="B17" s="71"/>
      <c r="C17" s="71"/>
      <c r="D17" s="71"/>
      <c r="E17" s="71"/>
    </row>
    <row r="18" spans="1:5" s="33" customFormat="1" ht="15" customHeight="1" x14ac:dyDescent="0.25">
      <c r="A18" s="71"/>
      <c r="B18" s="71"/>
      <c r="C18" s="71"/>
      <c r="D18" s="71"/>
      <c r="E18" s="71"/>
    </row>
    <row r="19" spans="1:5" s="33" customFormat="1" ht="15" customHeight="1" x14ac:dyDescent="0.25">
      <c r="A19" s="71" t="s">
        <v>469</v>
      </c>
      <c r="B19" s="75" t="s">
        <v>491</v>
      </c>
      <c r="C19" s="71"/>
      <c r="D19" s="71"/>
      <c r="E19" s="71"/>
    </row>
    <row r="20" spans="1:5" s="33" customFormat="1" ht="15" customHeight="1" x14ac:dyDescent="0.25">
      <c r="A20" s="71"/>
      <c r="B20" s="75"/>
      <c r="C20" s="71"/>
      <c r="D20" s="71"/>
      <c r="E20" s="71"/>
    </row>
    <row r="21" spans="1:5" s="33" customFormat="1" ht="15" customHeight="1" x14ac:dyDescent="0.25">
      <c r="A21" s="242" t="s">
        <v>96</v>
      </c>
      <c r="B21" s="242"/>
      <c r="C21" s="71"/>
      <c r="D21" s="71"/>
      <c r="E21" s="71"/>
    </row>
  </sheetData>
  <mergeCells count="3">
    <mergeCell ref="A8:B8"/>
    <mergeCell ref="A21:B21"/>
    <mergeCell ref="A5:B5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6" width="10.44140625" style="1" customWidth="1"/>
    <col min="7" max="7" width="28.6640625" style="1" customWidth="1"/>
    <col min="8" max="9" width="10.44140625" style="1" customWidth="1"/>
    <col min="10" max="11" width="10.44140625" customWidth="1"/>
    <col min="12" max="12" width="9.109375" customWidth="1"/>
    <col min="13" max="13" width="10.6640625" style="52" customWidth="1"/>
    <col min="14" max="251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264</v>
      </c>
      <c r="M1" s="171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az  2/2024. (II.20.) önkormányzati rendelethez</v>
      </c>
      <c r="M2" s="171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M3" s="171"/>
    </row>
    <row r="4" spans="1:13" s="9" customFormat="1" ht="15" customHeight="1" x14ac:dyDescent="0.25">
      <c r="A4" s="219" t="s">
        <v>421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M4" s="171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M5" s="171"/>
    </row>
    <row r="6" spans="1:13" s="9" customFormat="1" x14ac:dyDescent="0.25">
      <c r="A6" s="78"/>
      <c r="B6" s="78" t="s">
        <v>33</v>
      </c>
      <c r="C6" s="77" t="s">
        <v>34</v>
      </c>
      <c r="D6" s="77" t="s">
        <v>35</v>
      </c>
      <c r="E6" s="77" t="s">
        <v>36</v>
      </c>
      <c r="F6" s="77" t="s">
        <v>37</v>
      </c>
      <c r="G6" s="77" t="s">
        <v>38</v>
      </c>
      <c r="H6" s="77" t="s">
        <v>39</v>
      </c>
      <c r="I6" s="77" t="s">
        <v>40</v>
      </c>
      <c r="J6" s="77" t="s">
        <v>98</v>
      </c>
      <c r="K6" s="77" t="s">
        <v>41</v>
      </c>
      <c r="M6" s="171"/>
    </row>
    <row r="7" spans="1:13" s="9" customFormat="1" ht="58.5" customHeight="1" x14ac:dyDescent="0.25">
      <c r="A7" s="77">
        <v>1</v>
      </c>
      <c r="B7" s="78" t="s">
        <v>1</v>
      </c>
      <c r="C7" s="77" t="s">
        <v>474</v>
      </c>
      <c r="D7" s="77" t="s">
        <v>495</v>
      </c>
      <c r="E7" s="77" t="s">
        <v>496</v>
      </c>
      <c r="F7" s="77" t="s">
        <v>497</v>
      </c>
      <c r="G7" s="78" t="s">
        <v>1</v>
      </c>
      <c r="H7" s="77" t="s">
        <v>474</v>
      </c>
      <c r="I7" s="77" t="s">
        <v>495</v>
      </c>
      <c r="J7" s="77" t="s">
        <v>496</v>
      </c>
      <c r="K7" s="77" t="s">
        <v>497</v>
      </c>
      <c r="M7" s="171"/>
    </row>
    <row r="8" spans="1:13" s="9" customFormat="1" ht="15" customHeight="1" x14ac:dyDescent="0.25">
      <c r="A8" s="78">
        <v>2</v>
      </c>
      <c r="B8" s="74" t="s">
        <v>173</v>
      </c>
      <c r="C8" s="25">
        <f>'3. melléklet'!E10</f>
        <v>55896947</v>
      </c>
      <c r="D8" s="25">
        <f>'3. melléklet'!F10</f>
        <v>75018429</v>
      </c>
      <c r="E8" s="25">
        <f>'3. melléklet'!G10</f>
        <v>75018429</v>
      </c>
      <c r="F8" s="25">
        <f>'3. melléklet'!H10</f>
        <v>60820153</v>
      </c>
      <c r="G8" s="50" t="s">
        <v>49</v>
      </c>
      <c r="H8" s="25">
        <f>'3. melléklet'!E54+'4. melléklet'!E21</f>
        <v>89906318</v>
      </c>
      <c r="I8" s="25">
        <f>'3. melléklet'!F54+'4. melléklet'!F21</f>
        <v>94573925</v>
      </c>
      <c r="J8" s="25">
        <f>'3. melléklet'!G54+'4. melléklet'!G21</f>
        <v>94573925</v>
      </c>
      <c r="K8" s="25">
        <f>'3. melléklet'!H54+'4. melléklet'!H21</f>
        <v>104576032</v>
      </c>
      <c r="M8" s="171"/>
    </row>
    <row r="9" spans="1:13" s="9" customFormat="1" ht="24" x14ac:dyDescent="0.25">
      <c r="A9" s="77">
        <v>3</v>
      </c>
      <c r="B9" s="74" t="s">
        <v>298</v>
      </c>
      <c r="C9" s="25">
        <f>'3. melléklet'!E17</f>
        <v>5888900</v>
      </c>
      <c r="D9" s="25">
        <f>'3. melléklet'!F17</f>
        <v>6420766</v>
      </c>
      <c r="E9" s="25">
        <f>'3. melléklet'!G17</f>
        <v>6420766</v>
      </c>
      <c r="F9" s="25">
        <f>'3. melléklet'!H17</f>
        <v>5168300</v>
      </c>
      <c r="G9" s="50" t="s">
        <v>16</v>
      </c>
      <c r="H9" s="25">
        <f>'3. melléklet'!E65+'4. melléklet'!E33</f>
        <v>12303307</v>
      </c>
      <c r="I9" s="25">
        <f>'3. melléklet'!F65+'4. melléklet'!F33</f>
        <v>12142522</v>
      </c>
      <c r="J9" s="25">
        <f>'3. melléklet'!G65+'4. melléklet'!G33</f>
        <v>12142522</v>
      </c>
      <c r="K9" s="25">
        <f>'3. melléklet'!H65+'4. melléklet'!H33</f>
        <v>14021496</v>
      </c>
      <c r="M9" s="171"/>
    </row>
    <row r="10" spans="1:13" s="9" customFormat="1" ht="15" customHeight="1" x14ac:dyDescent="0.25">
      <c r="A10" s="78">
        <v>4</v>
      </c>
      <c r="B10" s="50" t="s">
        <v>181</v>
      </c>
      <c r="C10" s="25">
        <f>'3. melléklet'!E19</f>
        <v>66000000</v>
      </c>
      <c r="D10" s="25">
        <f>'3. melléklet'!F19</f>
        <v>66000000</v>
      </c>
      <c r="E10" s="25">
        <f>'3. melléklet'!G19</f>
        <v>67320394</v>
      </c>
      <c r="F10" s="25">
        <f>'3. melléklet'!H19</f>
        <v>68000000</v>
      </c>
      <c r="G10" s="50" t="s">
        <v>55</v>
      </c>
      <c r="H10" s="25">
        <f>'3. melléklet'!E66+'4. melléklet'!E34</f>
        <v>152024571</v>
      </c>
      <c r="I10" s="25">
        <f>'3. melléklet'!F66+'4. melléklet'!F34</f>
        <v>183078207</v>
      </c>
      <c r="J10" s="25">
        <f>'3. melléklet'!G66+'4. melléklet'!G34</f>
        <v>171480317</v>
      </c>
      <c r="K10" s="25">
        <f>'3. melléklet'!H66+'4. melléklet'!H34-49768197</f>
        <v>174218272</v>
      </c>
      <c r="M10" s="171"/>
    </row>
    <row r="11" spans="1:13" s="9" customFormat="1" ht="15" customHeight="1" x14ac:dyDescent="0.25">
      <c r="A11" s="77">
        <v>5</v>
      </c>
      <c r="B11" s="50" t="s">
        <v>182</v>
      </c>
      <c r="C11" s="25">
        <f>'3. melléklet'!E20</f>
        <v>54500000</v>
      </c>
      <c r="D11" s="25">
        <f>'3. melléklet'!F20</f>
        <v>54500000</v>
      </c>
      <c r="E11" s="25">
        <f>'3. melléklet'!G20</f>
        <v>62316963</v>
      </c>
      <c r="F11" s="25">
        <f>'3. melléklet'!H20</f>
        <v>62500000</v>
      </c>
      <c r="G11" s="50" t="s">
        <v>138</v>
      </c>
      <c r="H11" s="25">
        <f>'3. melléklet'!E76</f>
        <v>3000000</v>
      </c>
      <c r="I11" s="25">
        <f>'3. melléklet'!F76</f>
        <v>3000000</v>
      </c>
      <c r="J11" s="25">
        <f>'3. melléklet'!G76</f>
        <v>2672335</v>
      </c>
      <c r="K11" s="25">
        <f>'3. melléklet'!H76</f>
        <v>3000000</v>
      </c>
      <c r="M11" s="171"/>
    </row>
    <row r="12" spans="1:13" s="9" customFormat="1" ht="15" customHeight="1" x14ac:dyDescent="0.25">
      <c r="A12" s="78">
        <v>6</v>
      </c>
      <c r="B12" s="50" t="s">
        <v>188</v>
      </c>
      <c r="C12" s="25">
        <f>'3. melléklet'!E23</f>
        <v>1500000</v>
      </c>
      <c r="D12" s="25">
        <f>'3. melléklet'!F23</f>
        <v>1072052</v>
      </c>
      <c r="E12" s="25">
        <f>'3. melléklet'!G23</f>
        <v>1072052</v>
      </c>
      <c r="F12" s="25">
        <f>'3. melléklet'!H23</f>
        <v>1500000</v>
      </c>
      <c r="G12" s="50" t="s">
        <v>255</v>
      </c>
      <c r="H12" s="25">
        <f>'3. melléklet'!E78</f>
        <v>2298680</v>
      </c>
      <c r="I12" s="25">
        <f>'3. melléklet'!F78</f>
        <v>3438736</v>
      </c>
      <c r="J12" s="25">
        <f>'3. melléklet'!G78</f>
        <v>3438736</v>
      </c>
      <c r="K12" s="25">
        <f>'3. melléklet'!H78</f>
        <v>2873898</v>
      </c>
      <c r="M12" s="171"/>
    </row>
    <row r="13" spans="1:13" s="9" customFormat="1" ht="24" x14ac:dyDescent="0.25">
      <c r="A13" s="77">
        <v>7</v>
      </c>
      <c r="B13" s="50" t="s">
        <v>3</v>
      </c>
      <c r="C13" s="25">
        <f>'3. melléklet'!E24+'4. melléklet'!E9</f>
        <v>111967485</v>
      </c>
      <c r="D13" s="25">
        <f>'3. melléklet'!F24+'4. melléklet'!F9</f>
        <v>136383725</v>
      </c>
      <c r="E13" s="25">
        <f>'3. melléklet'!G24+'4. melléklet'!G9</f>
        <v>145276377</v>
      </c>
      <c r="F13" s="25">
        <f>'3. melléklet'!H24+'4. melléklet'!H9</f>
        <v>138690022</v>
      </c>
      <c r="G13" s="74" t="s">
        <v>293</v>
      </c>
      <c r="H13" s="25">
        <f>'3. melléklet'!E79</f>
        <v>27362663</v>
      </c>
      <c r="I13" s="25">
        <f>'3. melléklet'!F79</f>
        <v>29239663</v>
      </c>
      <c r="J13" s="25">
        <f>'3. melléklet'!G79</f>
        <v>25916743</v>
      </c>
      <c r="K13" s="25">
        <f>'3. melléklet'!H79</f>
        <v>27108904</v>
      </c>
      <c r="M13" s="171"/>
    </row>
    <row r="14" spans="1:13" s="9" customFormat="1" ht="24" x14ac:dyDescent="0.25">
      <c r="A14" s="78">
        <v>8</v>
      </c>
      <c r="B14" s="74" t="s">
        <v>204</v>
      </c>
      <c r="C14" s="55">
        <f>'3. melléklet'!E34</f>
        <v>687246</v>
      </c>
      <c r="D14" s="55">
        <f>'3. melléklet'!F34</f>
        <v>1891549</v>
      </c>
      <c r="E14" s="55">
        <f>'3. melléklet'!G34</f>
        <v>1898824</v>
      </c>
      <c r="F14" s="55">
        <f>'3. melléklet'!H34</f>
        <v>0</v>
      </c>
      <c r="G14" s="74" t="s">
        <v>294</v>
      </c>
      <c r="H14" s="25">
        <f>'3. melléklet'!E80</f>
        <v>8975000</v>
      </c>
      <c r="I14" s="25">
        <f>'3. melléklet'!F80</f>
        <v>19102000</v>
      </c>
      <c r="J14" s="25">
        <f>'3. melléklet'!G80</f>
        <v>18398351</v>
      </c>
      <c r="K14" s="25">
        <f>'3. melléklet'!H80</f>
        <v>8380000</v>
      </c>
      <c r="M14" s="72"/>
    </row>
    <row r="15" spans="1:13" s="9" customFormat="1" ht="15" customHeight="1" x14ac:dyDescent="0.25">
      <c r="A15" s="77">
        <v>9</v>
      </c>
      <c r="B15" s="50"/>
      <c r="C15" s="55"/>
      <c r="D15" s="55"/>
      <c r="E15" s="55"/>
      <c r="F15" s="55"/>
      <c r="G15" s="50" t="s">
        <v>515</v>
      </c>
      <c r="H15" s="25">
        <f>'3. melléklet'!E81</f>
        <v>81708571</v>
      </c>
      <c r="I15" s="25">
        <f>'3. melléklet'!F81</f>
        <v>117947866</v>
      </c>
      <c r="J15" s="25">
        <f>'3. melléklet'!G81</f>
        <v>0</v>
      </c>
      <c r="K15" s="25">
        <f>'6. melléklet'!E9</f>
        <v>2499873</v>
      </c>
      <c r="M15" s="72"/>
    </row>
    <row r="16" spans="1:13" s="9" customFormat="1" ht="15" customHeight="1" x14ac:dyDescent="0.25">
      <c r="A16" s="78">
        <v>10</v>
      </c>
      <c r="B16" s="50" t="s">
        <v>22</v>
      </c>
      <c r="C16" s="25">
        <f>SUM(C8:C15)</f>
        <v>296440578</v>
      </c>
      <c r="D16" s="25">
        <f>SUM(D8:D15)</f>
        <v>341286521</v>
      </c>
      <c r="E16" s="25">
        <f>SUM(E8:E15)</f>
        <v>359323805</v>
      </c>
      <c r="F16" s="25">
        <f>SUM(F8:F15)</f>
        <v>336678475</v>
      </c>
      <c r="G16" s="50"/>
      <c r="H16" s="25"/>
      <c r="I16" s="25"/>
      <c r="J16" s="25"/>
      <c r="K16" s="25"/>
      <c r="M16" s="171"/>
    </row>
    <row r="17" spans="1:13" s="9" customFormat="1" ht="15" customHeight="1" x14ac:dyDescent="0.25">
      <c r="A17" s="77">
        <v>11</v>
      </c>
      <c r="B17" s="50" t="s">
        <v>9</v>
      </c>
      <c r="C17" s="25">
        <f>H18-C16</f>
        <v>81138532</v>
      </c>
      <c r="D17" s="25">
        <v>81138532</v>
      </c>
      <c r="E17" s="25">
        <v>81138532</v>
      </c>
      <c r="F17" s="25">
        <v>0</v>
      </c>
      <c r="G17" s="50"/>
      <c r="H17" s="50"/>
      <c r="I17" s="50"/>
      <c r="J17" s="50"/>
      <c r="K17" s="50"/>
      <c r="M17" s="171"/>
    </row>
    <row r="18" spans="1:13" s="9" customFormat="1" ht="15" customHeight="1" x14ac:dyDescent="0.25">
      <c r="A18" s="78">
        <v>12</v>
      </c>
      <c r="B18" s="49" t="s">
        <v>24</v>
      </c>
      <c r="C18" s="27">
        <f>SUM(C16:C17)</f>
        <v>377579110</v>
      </c>
      <c r="D18" s="27">
        <f t="shared" ref="D18:E18" si="0">SUM(D16:D17)</f>
        <v>422425053</v>
      </c>
      <c r="E18" s="27">
        <f t="shared" si="0"/>
        <v>440462337</v>
      </c>
      <c r="F18" s="27">
        <f>SUM(F16:F17)</f>
        <v>336678475</v>
      </c>
      <c r="G18" s="49" t="s">
        <v>23</v>
      </c>
      <c r="H18" s="27">
        <f>SUM(H8:H17)</f>
        <v>377579110</v>
      </c>
      <c r="I18" s="27">
        <f>SUM(I8:I17)</f>
        <v>462522919</v>
      </c>
      <c r="J18" s="27">
        <f>SUM(J8:J17)</f>
        <v>328622929</v>
      </c>
      <c r="K18" s="27">
        <f>SUM(K8:K17)</f>
        <v>336678475</v>
      </c>
      <c r="M18" s="72"/>
    </row>
    <row r="19" spans="1:13" s="9" customFormat="1" ht="24" x14ac:dyDescent="0.25">
      <c r="A19" s="77">
        <v>13</v>
      </c>
      <c r="B19" s="74" t="s">
        <v>285</v>
      </c>
      <c r="C19" s="25">
        <f>'3. melléklet'!E38</f>
        <v>0</v>
      </c>
      <c r="D19" s="25">
        <f>'3. melléklet'!F38</f>
        <v>0</v>
      </c>
      <c r="E19" s="25">
        <f>'3. melléklet'!G38</f>
        <v>0</v>
      </c>
      <c r="F19" s="25">
        <f>'3. melléklet'!H38</f>
        <v>0</v>
      </c>
      <c r="G19" s="50" t="s">
        <v>86</v>
      </c>
      <c r="H19" s="25">
        <f>'3. melléklet'!E83</f>
        <v>381807997</v>
      </c>
      <c r="I19" s="25">
        <f>'3. melléklet'!F83</f>
        <v>367284924</v>
      </c>
      <c r="J19" s="25">
        <f>'3. melléklet'!G83</f>
        <v>145843358</v>
      </c>
      <c r="K19" s="25">
        <f>'3. melléklet'!H83</f>
        <v>244257522</v>
      </c>
      <c r="M19" s="72"/>
    </row>
    <row r="20" spans="1:13" s="9" customFormat="1" ht="24" x14ac:dyDescent="0.25">
      <c r="A20" s="78">
        <v>14</v>
      </c>
      <c r="B20" s="74" t="s">
        <v>295</v>
      </c>
      <c r="C20" s="25">
        <f>'3. melléklet'!E39</f>
        <v>0</v>
      </c>
      <c r="D20" s="25">
        <f>'3. melléklet'!F39</f>
        <v>49248541</v>
      </c>
      <c r="E20" s="25">
        <f>'3. melléklet'!G39</f>
        <v>49248541</v>
      </c>
      <c r="F20" s="25">
        <f>'3. melléklet'!H39</f>
        <v>7819284</v>
      </c>
      <c r="G20" s="206" t="s">
        <v>551</v>
      </c>
      <c r="H20" s="207">
        <v>0</v>
      </c>
      <c r="I20" s="207">
        <v>0</v>
      </c>
      <c r="J20" s="207">
        <v>0</v>
      </c>
      <c r="K20" s="207">
        <v>49768197</v>
      </c>
      <c r="M20" s="72"/>
    </row>
    <row r="21" spans="1:13" s="9" customFormat="1" ht="15" customHeight="1" x14ac:dyDescent="0.25">
      <c r="A21" s="77">
        <v>15</v>
      </c>
      <c r="B21" s="50" t="s">
        <v>251</v>
      </c>
      <c r="C21" s="25">
        <f>'3. melléklet'!E40</f>
        <v>27527559</v>
      </c>
      <c r="D21" s="25">
        <f>'3. melléklet'!F40</f>
        <v>1727559</v>
      </c>
      <c r="E21" s="25">
        <f>'3. melléklet'!G40</f>
        <v>1747559</v>
      </c>
      <c r="F21" s="25">
        <f>'3. melléklet'!H40</f>
        <v>23500000</v>
      </c>
      <c r="G21" s="50" t="s">
        <v>160</v>
      </c>
      <c r="H21" s="25">
        <f>'3. melléklet'!E89</f>
        <v>15909300</v>
      </c>
      <c r="I21" s="25">
        <f>'3. melléklet'!F89</f>
        <v>15909300</v>
      </c>
      <c r="J21" s="25">
        <f>'3. melléklet'!G89</f>
        <v>0</v>
      </c>
      <c r="K21" s="25">
        <f>'3. melléklet'!H89</f>
        <v>30908381</v>
      </c>
      <c r="M21" s="171"/>
    </row>
    <row r="22" spans="1:13" s="9" customFormat="1" ht="15" customHeight="1" x14ac:dyDescent="0.25">
      <c r="A22" s="78">
        <v>16</v>
      </c>
      <c r="B22" s="50" t="s">
        <v>208</v>
      </c>
      <c r="C22" s="25">
        <f>'3. melléklet'!E43</f>
        <v>131700</v>
      </c>
      <c r="D22" s="25">
        <f>'3. melléklet'!F43</f>
        <v>131700</v>
      </c>
      <c r="E22" s="25">
        <f>'3. melléklet'!G43</f>
        <v>138105</v>
      </c>
      <c r="F22" s="25">
        <f>'3. melléklet'!H43</f>
        <v>131700</v>
      </c>
      <c r="G22" s="50" t="s">
        <v>61</v>
      </c>
      <c r="H22" s="25">
        <f>'3. melléklet'!E92</f>
        <v>0</v>
      </c>
      <c r="I22" s="25">
        <f>'3. melléklet'!F92</f>
        <v>0</v>
      </c>
      <c r="J22" s="25">
        <f>'3. melléklet'!G92</f>
        <v>0</v>
      </c>
      <c r="K22" s="25">
        <f>'3. melléklet'!H92</f>
        <v>0</v>
      </c>
      <c r="M22" s="72"/>
    </row>
    <row r="23" spans="1:13" s="9" customFormat="1" ht="15" customHeight="1" x14ac:dyDescent="0.25">
      <c r="A23" s="77">
        <v>17</v>
      </c>
      <c r="B23" s="50" t="s">
        <v>25</v>
      </c>
      <c r="C23" s="25">
        <f>SUM(C19:C22)</f>
        <v>27659259</v>
      </c>
      <c r="D23" s="25">
        <f t="shared" ref="D23:E23" si="1">SUM(D19:D22)</f>
        <v>51107800</v>
      </c>
      <c r="E23" s="25">
        <f t="shared" si="1"/>
        <v>51134205</v>
      </c>
      <c r="F23" s="25">
        <f>SUM(F19:F22)</f>
        <v>31450984</v>
      </c>
      <c r="G23" s="208" t="s">
        <v>516</v>
      </c>
      <c r="H23" s="209">
        <v>0</v>
      </c>
      <c r="I23" s="209">
        <v>0</v>
      </c>
      <c r="J23" s="209">
        <v>0</v>
      </c>
      <c r="K23" s="209">
        <f>'6. melléklet'!E10</f>
        <v>93705177</v>
      </c>
      <c r="M23" s="171"/>
    </row>
    <row r="24" spans="1:13" s="9" customFormat="1" ht="15" customHeight="1" x14ac:dyDescent="0.25">
      <c r="A24" s="78">
        <v>18</v>
      </c>
      <c r="B24" s="50" t="s">
        <v>9</v>
      </c>
      <c r="C24" s="25">
        <f>H25-C23</f>
        <v>370058038</v>
      </c>
      <c r="D24" s="25">
        <v>370058038</v>
      </c>
      <c r="E24" s="25">
        <v>370058038</v>
      </c>
      <c r="F24" s="25">
        <v>387188293</v>
      </c>
      <c r="G24" s="50"/>
      <c r="H24" s="55"/>
      <c r="I24" s="55"/>
      <c r="J24" s="55"/>
      <c r="K24" s="55"/>
      <c r="M24" s="171"/>
    </row>
    <row r="25" spans="1:13" s="9" customFormat="1" ht="15" customHeight="1" x14ac:dyDescent="0.25">
      <c r="A25" s="77">
        <v>19</v>
      </c>
      <c r="B25" s="49" t="s">
        <v>26</v>
      </c>
      <c r="C25" s="27">
        <f>SUM(C23:C24)</f>
        <v>397717297</v>
      </c>
      <c r="D25" s="27">
        <f>SUM(D23:D24)</f>
        <v>421165838</v>
      </c>
      <c r="E25" s="27">
        <f>SUM(E23:E24)</f>
        <v>421192243</v>
      </c>
      <c r="F25" s="27">
        <f>SUM(F23:F24)</f>
        <v>418639277</v>
      </c>
      <c r="G25" s="49" t="s">
        <v>27</v>
      </c>
      <c r="H25" s="27">
        <f>SUM(H19:H23)</f>
        <v>397717297</v>
      </c>
      <c r="I25" s="27">
        <f>SUM(I19:I23)</f>
        <v>383194224</v>
      </c>
      <c r="J25" s="27">
        <f>SUM(J19:J23)</f>
        <v>145843358</v>
      </c>
      <c r="K25" s="27">
        <f>SUM(K19:K23)</f>
        <v>418639277</v>
      </c>
      <c r="M25" s="72"/>
    </row>
    <row r="26" spans="1:13" s="9" customFormat="1" ht="15" customHeight="1" x14ac:dyDescent="0.25">
      <c r="A26" s="78">
        <v>20</v>
      </c>
      <c r="B26" s="50" t="s">
        <v>278</v>
      </c>
      <c r="C26" s="55">
        <f>'3. melléklet'!E49</f>
        <v>0</v>
      </c>
      <c r="D26" s="55">
        <f>'3. melléklet'!F49+'3. melléklet'!F47+'3. melléklet'!F50</f>
        <v>153450674</v>
      </c>
      <c r="E26" s="55">
        <f>'3. melléklet'!G49+'3. melléklet'!G47+'3. melléklet'!G50</f>
        <v>303450674</v>
      </c>
      <c r="F26" s="55">
        <f>'3. melléklet'!H49+'3. melléklet'!H47+'3. melléklet'!H50</f>
        <v>151000000</v>
      </c>
      <c r="G26" s="50" t="s">
        <v>15</v>
      </c>
      <c r="H26" s="55">
        <f>'3. melléklet'!E96</f>
        <v>2207673</v>
      </c>
      <c r="I26" s="55">
        <f>'3. melléklet'!F96+'3. melléklet'!F95+'3. melléklet'!F98</f>
        <v>153532095</v>
      </c>
      <c r="J26" s="55">
        <f>'3. melléklet'!G96+'3. melléklet'!G95+'3. melléklet'!G98</f>
        <v>303532095</v>
      </c>
      <c r="K26" s="55">
        <f>'3. melléklet'!H96+'3. melléklet'!H95+'3. melléklet'!H98</f>
        <v>153126252</v>
      </c>
      <c r="M26" s="171"/>
    </row>
    <row r="27" spans="1:13" s="9" customFormat="1" ht="15" customHeight="1" x14ac:dyDescent="0.25">
      <c r="A27" s="77">
        <v>21</v>
      </c>
      <c r="B27" s="50" t="s">
        <v>9</v>
      </c>
      <c r="C27" s="55">
        <v>2207673</v>
      </c>
      <c r="D27" s="55">
        <v>2207673</v>
      </c>
      <c r="E27" s="55">
        <v>2207673</v>
      </c>
      <c r="F27" s="55">
        <v>2126252</v>
      </c>
      <c r="G27" s="50"/>
      <c r="H27" s="50"/>
      <c r="I27" s="25"/>
      <c r="J27" s="25"/>
      <c r="K27" s="25"/>
      <c r="M27" s="171"/>
    </row>
    <row r="28" spans="1:13" s="9" customFormat="1" ht="15" customHeight="1" x14ac:dyDescent="0.25">
      <c r="A28" s="78">
        <v>22</v>
      </c>
      <c r="B28" s="49" t="s">
        <v>279</v>
      </c>
      <c r="C28" s="27">
        <f>SUM(C26:C27)</f>
        <v>2207673</v>
      </c>
      <c r="D28" s="27">
        <f t="shared" ref="D28:F28" si="2">SUM(D26:D27)</f>
        <v>155658347</v>
      </c>
      <c r="E28" s="27">
        <f t="shared" si="2"/>
        <v>305658347</v>
      </c>
      <c r="F28" s="27">
        <f t="shared" si="2"/>
        <v>153126252</v>
      </c>
      <c r="G28" s="49" t="s">
        <v>280</v>
      </c>
      <c r="H28" s="27">
        <f>SUM(H26:H27)</f>
        <v>2207673</v>
      </c>
      <c r="I28" s="27">
        <f>SUM(I26:I27)</f>
        <v>153532095</v>
      </c>
      <c r="J28" s="27">
        <f>SUM(J26:J27)</f>
        <v>303532095</v>
      </c>
      <c r="K28" s="27">
        <f>SUM(K26:K27)</f>
        <v>153126252</v>
      </c>
      <c r="M28" s="171"/>
    </row>
    <row r="29" spans="1:13" x14ac:dyDescent="0.25">
      <c r="A29" s="159">
        <v>23</v>
      </c>
      <c r="B29" s="89" t="s">
        <v>45</v>
      </c>
      <c r="C29" s="86">
        <f>C18+C25+C28</f>
        <v>777504080</v>
      </c>
      <c r="D29" s="86">
        <f>D18+D25+D28</f>
        <v>999249238</v>
      </c>
      <c r="E29" s="210">
        <f>E18+E25+E28</f>
        <v>1167312927</v>
      </c>
      <c r="F29" s="86">
        <f>F18+F25+F28</f>
        <v>908444004</v>
      </c>
      <c r="G29" s="89" t="s">
        <v>45</v>
      </c>
      <c r="H29" s="88">
        <f>H18+H25+H28</f>
        <v>777504080</v>
      </c>
      <c r="I29" s="88">
        <f>I18+I25+I28</f>
        <v>999249238</v>
      </c>
      <c r="J29" s="88">
        <f>J18+J25+J28</f>
        <v>777998382</v>
      </c>
      <c r="K29" s="88">
        <f>K18+K25+K28</f>
        <v>908444004</v>
      </c>
    </row>
    <row r="30" spans="1:13" x14ac:dyDescent="0.25">
      <c r="G30"/>
      <c r="H30"/>
      <c r="I30"/>
    </row>
    <row r="31" spans="1:13" x14ac:dyDescent="0.25">
      <c r="G31"/>
      <c r="H31"/>
      <c r="I31"/>
    </row>
    <row r="32" spans="1:13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7" width="10.44140625" style="1" customWidth="1"/>
    <col min="8" max="8" width="10.44140625" style="61" customWidth="1"/>
    <col min="9" max="9" width="8.6640625" customWidth="1"/>
    <col min="10" max="10" width="9.109375" customWidth="1"/>
    <col min="11" max="11" width="10.88671875" style="68" bestFit="1" customWidth="1"/>
    <col min="12" max="12" width="11.109375" bestFit="1" customWidth="1"/>
    <col min="13" max="13" width="8.88671875" customWidth="1"/>
  </cols>
  <sheetData>
    <row r="1" spans="1:12" ht="15" customHeight="1" x14ac:dyDescent="0.25">
      <c r="H1" s="60"/>
      <c r="I1" s="2" t="s">
        <v>375</v>
      </c>
    </row>
    <row r="2" spans="1:12" ht="15" customHeight="1" x14ac:dyDescent="0.25">
      <c r="I2" s="2" t="str">
        <f>'1. melléklet'!H2</f>
        <v>az  2/2024. (II.20.) önkormányzati rendelethez</v>
      </c>
    </row>
    <row r="3" spans="1:12" ht="6.75" customHeight="1" x14ac:dyDescent="0.25">
      <c r="I3" s="2"/>
    </row>
    <row r="4" spans="1:12" ht="15" customHeight="1" x14ac:dyDescent="0.25">
      <c r="A4" s="219" t="s">
        <v>478</v>
      </c>
      <c r="B4" s="219"/>
      <c r="C4" s="219"/>
      <c r="D4" s="219"/>
      <c r="E4" s="219"/>
      <c r="F4" s="219"/>
      <c r="G4" s="219"/>
      <c r="H4" s="219"/>
      <c r="I4" s="219"/>
    </row>
    <row r="5" spans="1:12" ht="6.6" customHeight="1" x14ac:dyDescent="0.25">
      <c r="A5" s="11"/>
      <c r="B5" s="11"/>
      <c r="C5" s="14"/>
      <c r="D5" s="14"/>
      <c r="E5" s="10"/>
      <c r="F5" s="10"/>
      <c r="G5" s="10"/>
      <c r="H5" s="62"/>
      <c r="I5" s="4"/>
    </row>
    <row r="6" spans="1:12" ht="15" customHeight="1" x14ac:dyDescent="0.25">
      <c r="A6" s="77"/>
      <c r="B6" s="78" t="s">
        <v>33</v>
      </c>
      <c r="C6" s="78" t="s">
        <v>326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</row>
    <row r="7" spans="1:12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474</v>
      </c>
      <c r="F7" s="77" t="s">
        <v>495</v>
      </c>
      <c r="G7" s="77" t="s">
        <v>496</v>
      </c>
      <c r="H7" s="77" t="s">
        <v>497</v>
      </c>
      <c r="I7" s="79" t="s">
        <v>498</v>
      </c>
    </row>
    <row r="8" spans="1:12" ht="15" customHeight="1" x14ac:dyDescent="0.25">
      <c r="A8" s="78">
        <v>2</v>
      </c>
      <c r="B8" s="225" t="s">
        <v>2</v>
      </c>
      <c r="C8" s="225"/>
      <c r="D8" s="225"/>
      <c r="E8" s="225"/>
      <c r="F8" s="225"/>
      <c r="G8" s="225"/>
      <c r="H8" s="225"/>
      <c r="I8" s="225"/>
      <c r="K8"/>
    </row>
    <row r="9" spans="1:12" ht="15" customHeight="1" x14ac:dyDescent="0.25">
      <c r="A9" s="78">
        <v>3</v>
      </c>
      <c r="B9" s="90" t="s">
        <v>170</v>
      </c>
      <c r="C9" s="80" t="s">
        <v>171</v>
      </c>
      <c r="D9" s="80" t="s">
        <v>172</v>
      </c>
      <c r="E9" s="76">
        <f t="shared" ref="E9" si="0">E10+E17</f>
        <v>61785847</v>
      </c>
      <c r="F9" s="76">
        <f t="shared" ref="F9:H9" si="1">F10+F17</f>
        <v>81439195</v>
      </c>
      <c r="G9" s="76">
        <f t="shared" si="1"/>
        <v>81439195</v>
      </c>
      <c r="H9" s="76">
        <f t="shared" si="1"/>
        <v>65988453</v>
      </c>
      <c r="I9" s="81">
        <f>H9/F9</f>
        <v>0.8102787975740674</v>
      </c>
      <c r="L9" s="28"/>
    </row>
    <row r="10" spans="1:12" ht="15" customHeight="1" x14ac:dyDescent="0.25">
      <c r="A10" s="78">
        <v>4</v>
      </c>
      <c r="B10" s="93" t="s">
        <v>50</v>
      </c>
      <c r="C10" s="50" t="s">
        <v>173</v>
      </c>
      <c r="D10" s="50" t="s">
        <v>174</v>
      </c>
      <c r="E10" s="25">
        <f t="shared" ref="E10" si="2">SUM(E11:E16)</f>
        <v>55896947</v>
      </c>
      <c r="F10" s="25">
        <f t="shared" ref="F10:H10" si="3">SUM(F11:F16)</f>
        <v>75018429</v>
      </c>
      <c r="G10" s="25">
        <f t="shared" si="3"/>
        <v>75018429</v>
      </c>
      <c r="H10" s="25">
        <f t="shared" si="3"/>
        <v>60820153</v>
      </c>
      <c r="I10" s="82">
        <f t="shared" ref="I10:I16" si="4">H10/F10</f>
        <v>0.81073615924428388</v>
      </c>
      <c r="L10" s="28"/>
    </row>
    <row r="11" spans="1:12" ht="24" x14ac:dyDescent="0.25">
      <c r="A11" s="78">
        <v>5</v>
      </c>
      <c r="B11" s="102" t="s">
        <v>329</v>
      </c>
      <c r="C11" s="91" t="s">
        <v>363</v>
      </c>
      <c r="D11" s="111" t="s">
        <v>367</v>
      </c>
      <c r="E11" s="26">
        <v>29623173</v>
      </c>
      <c r="F11" s="26">
        <v>29623173</v>
      </c>
      <c r="G11" s="26">
        <v>29623173</v>
      </c>
      <c r="H11" s="26">
        <v>29385023</v>
      </c>
      <c r="I11" s="84">
        <f t="shared" si="4"/>
        <v>0.99196068564295936</v>
      </c>
      <c r="L11" s="28"/>
    </row>
    <row r="12" spans="1:12" ht="24" x14ac:dyDescent="0.25">
      <c r="A12" s="78">
        <v>6</v>
      </c>
      <c r="B12" s="102" t="s">
        <v>330</v>
      </c>
      <c r="C12" s="91" t="s">
        <v>364</v>
      </c>
      <c r="D12" s="111" t="s">
        <v>368</v>
      </c>
      <c r="E12" s="26">
        <v>20267510</v>
      </c>
      <c r="F12" s="26">
        <v>22496188</v>
      </c>
      <c r="G12" s="26">
        <v>22496188</v>
      </c>
      <c r="H12" s="26">
        <v>24423210</v>
      </c>
      <c r="I12" s="84">
        <f t="shared" si="4"/>
        <v>1.0856599349187517</v>
      </c>
      <c r="L12" s="28"/>
    </row>
    <row r="13" spans="1:12" ht="36" x14ac:dyDescent="0.25">
      <c r="A13" s="78">
        <v>7</v>
      </c>
      <c r="B13" s="102" t="s">
        <v>331</v>
      </c>
      <c r="C13" s="91" t="s">
        <v>365</v>
      </c>
      <c r="D13" s="111" t="s">
        <v>369</v>
      </c>
      <c r="E13" s="26">
        <v>3031144</v>
      </c>
      <c r="F13" s="26">
        <v>3156280</v>
      </c>
      <c r="G13" s="26">
        <v>3156280</v>
      </c>
      <c r="H13" s="26">
        <v>3049800</v>
      </c>
      <c r="I13" s="84">
        <f t="shared" si="4"/>
        <v>0.96626408303445832</v>
      </c>
      <c r="L13" s="28"/>
    </row>
    <row r="14" spans="1:12" ht="24" x14ac:dyDescent="0.25">
      <c r="A14" s="78">
        <v>8</v>
      </c>
      <c r="B14" s="102" t="s">
        <v>332</v>
      </c>
      <c r="C14" s="91" t="s">
        <v>366</v>
      </c>
      <c r="D14" s="111" t="s">
        <v>370</v>
      </c>
      <c r="E14" s="26">
        <v>2975120</v>
      </c>
      <c r="F14" s="26">
        <v>3962120</v>
      </c>
      <c r="G14" s="26">
        <v>3962120</v>
      </c>
      <c r="H14" s="26">
        <v>3962120</v>
      </c>
      <c r="I14" s="84">
        <f t="shared" si="4"/>
        <v>1</v>
      </c>
      <c r="L14" s="28"/>
    </row>
    <row r="15" spans="1:12" ht="24" x14ac:dyDescent="0.25">
      <c r="A15" s="78">
        <v>9</v>
      </c>
      <c r="B15" s="102" t="s">
        <v>333</v>
      </c>
      <c r="C15" s="91" t="s">
        <v>319</v>
      </c>
      <c r="D15" s="111" t="s">
        <v>371</v>
      </c>
      <c r="E15" s="26">
        <v>0</v>
      </c>
      <c r="F15" s="26">
        <v>10953770</v>
      </c>
      <c r="G15" s="26">
        <v>10953770</v>
      </c>
      <c r="H15" s="26">
        <v>0</v>
      </c>
      <c r="I15" s="84">
        <f t="shared" si="4"/>
        <v>0</v>
      </c>
      <c r="L15" s="28"/>
    </row>
    <row r="16" spans="1:12" ht="15" customHeight="1" x14ac:dyDescent="0.25">
      <c r="A16" s="78">
        <v>10</v>
      </c>
      <c r="B16" s="102" t="s">
        <v>334</v>
      </c>
      <c r="C16" s="91" t="s">
        <v>348</v>
      </c>
      <c r="D16" s="110" t="s">
        <v>372</v>
      </c>
      <c r="E16" s="26">
        <v>0</v>
      </c>
      <c r="F16" s="26">
        <v>4826898</v>
      </c>
      <c r="G16" s="26">
        <v>4826898</v>
      </c>
      <c r="H16" s="26">
        <v>0</v>
      </c>
      <c r="I16" s="84">
        <f t="shared" si="4"/>
        <v>0</v>
      </c>
      <c r="L16" s="28"/>
    </row>
    <row r="17" spans="1:11" s="48" customFormat="1" ht="15" customHeight="1" x14ac:dyDescent="0.25">
      <c r="A17" s="78">
        <v>11</v>
      </c>
      <c r="B17" s="93" t="s">
        <v>51</v>
      </c>
      <c r="C17" s="50" t="s">
        <v>176</v>
      </c>
      <c r="D17" s="50" t="s">
        <v>175</v>
      </c>
      <c r="E17" s="25">
        <v>5888900</v>
      </c>
      <c r="F17" s="25">
        <v>6420766</v>
      </c>
      <c r="G17" s="25">
        <v>6420766</v>
      </c>
      <c r="H17" s="25">
        <v>5168300</v>
      </c>
      <c r="I17" s="82">
        <f t="shared" ref="I17:I32" si="5">H17/F17</f>
        <v>0.80493511210344681</v>
      </c>
      <c r="K17" s="68"/>
    </row>
    <row r="18" spans="1:11" ht="15" customHeight="1" x14ac:dyDescent="0.25">
      <c r="A18" s="78">
        <v>12</v>
      </c>
      <c r="B18" s="90" t="s">
        <v>5</v>
      </c>
      <c r="C18" s="80" t="s">
        <v>6</v>
      </c>
      <c r="D18" s="80" t="s">
        <v>183</v>
      </c>
      <c r="E18" s="76">
        <f>E19+E20+E23</f>
        <v>122000000</v>
      </c>
      <c r="F18" s="76">
        <f>F19+F20+F23</f>
        <v>121572052</v>
      </c>
      <c r="G18" s="76">
        <f>G19+G20+G23</f>
        <v>130709409</v>
      </c>
      <c r="H18" s="76">
        <f>H19+H20+H23</f>
        <v>132000000</v>
      </c>
      <c r="I18" s="81">
        <f>H18/F18</f>
        <v>1.085775865657018</v>
      </c>
    </row>
    <row r="19" spans="1:11" ht="15" customHeight="1" x14ac:dyDescent="0.25">
      <c r="A19" s="78">
        <v>13</v>
      </c>
      <c r="B19" s="93" t="s">
        <v>7</v>
      </c>
      <c r="C19" s="50" t="s">
        <v>181</v>
      </c>
      <c r="D19" s="50" t="s">
        <v>184</v>
      </c>
      <c r="E19" s="25">
        <v>66000000</v>
      </c>
      <c r="F19" s="25">
        <v>66000000</v>
      </c>
      <c r="G19" s="58">
        <v>67320394</v>
      </c>
      <c r="H19" s="25">
        <v>68000000</v>
      </c>
      <c r="I19" s="82">
        <f t="shared" si="5"/>
        <v>1.0303030303030303</v>
      </c>
      <c r="K19" s="70"/>
    </row>
    <row r="20" spans="1:11" ht="15" customHeight="1" x14ac:dyDescent="0.25">
      <c r="A20" s="78">
        <v>14</v>
      </c>
      <c r="B20" s="93" t="s">
        <v>8</v>
      </c>
      <c r="C20" s="50" t="s">
        <v>182</v>
      </c>
      <c r="D20" s="50" t="s">
        <v>185</v>
      </c>
      <c r="E20" s="25">
        <f>SUM(E21:E22)</f>
        <v>54500000</v>
      </c>
      <c r="F20" s="25">
        <f>SUM(F21:F22)</f>
        <v>54500000</v>
      </c>
      <c r="G20" s="25">
        <f>SUM(G21:G22)</f>
        <v>62316963</v>
      </c>
      <c r="H20" s="25">
        <f>SUM(H21:H22)</f>
        <v>62500000</v>
      </c>
      <c r="I20" s="82">
        <f t="shared" si="5"/>
        <v>1.1467889908256881</v>
      </c>
    </row>
    <row r="21" spans="1:11" ht="15" customHeight="1" x14ac:dyDescent="0.25">
      <c r="A21" s="78">
        <v>15</v>
      </c>
      <c r="B21" s="97" t="s">
        <v>361</v>
      </c>
      <c r="C21" s="47" t="s">
        <v>357</v>
      </c>
      <c r="D21" s="47" t="s">
        <v>186</v>
      </c>
      <c r="E21" s="26">
        <v>32000000</v>
      </c>
      <c r="F21" s="26">
        <v>32000000</v>
      </c>
      <c r="G21" s="26">
        <v>35082863</v>
      </c>
      <c r="H21" s="26">
        <v>35000000</v>
      </c>
      <c r="I21" s="84">
        <f t="shared" si="5"/>
        <v>1.09375</v>
      </c>
    </row>
    <row r="22" spans="1:11" ht="15" customHeight="1" x14ac:dyDescent="0.25">
      <c r="A22" s="78">
        <v>16</v>
      </c>
      <c r="B22" s="97" t="s">
        <v>362</v>
      </c>
      <c r="C22" s="47" t="s">
        <v>358</v>
      </c>
      <c r="D22" s="47" t="s">
        <v>187</v>
      </c>
      <c r="E22" s="26">
        <v>22500000</v>
      </c>
      <c r="F22" s="26">
        <v>22500000</v>
      </c>
      <c r="G22" s="26">
        <v>27234100</v>
      </c>
      <c r="H22" s="26">
        <v>27500000</v>
      </c>
      <c r="I22" s="84">
        <f t="shared" si="5"/>
        <v>1.2222222222222223</v>
      </c>
    </row>
    <row r="23" spans="1:11" ht="15" customHeight="1" x14ac:dyDescent="0.25">
      <c r="A23" s="78">
        <v>17</v>
      </c>
      <c r="B23" s="93" t="s">
        <v>321</v>
      </c>
      <c r="C23" s="50" t="s">
        <v>188</v>
      </c>
      <c r="D23" s="50" t="s">
        <v>189</v>
      </c>
      <c r="E23" s="25">
        <v>1500000</v>
      </c>
      <c r="F23" s="25">
        <v>1072052</v>
      </c>
      <c r="G23" s="25">
        <v>1072052</v>
      </c>
      <c r="H23" s="25">
        <v>1500000</v>
      </c>
      <c r="I23" s="82">
        <f t="shared" si="5"/>
        <v>1.3991858603873693</v>
      </c>
    </row>
    <row r="24" spans="1:11" ht="15" customHeight="1" x14ac:dyDescent="0.25">
      <c r="A24" s="78">
        <v>18</v>
      </c>
      <c r="B24" s="90" t="s">
        <v>17</v>
      </c>
      <c r="C24" s="80" t="s">
        <v>3</v>
      </c>
      <c r="D24" s="80" t="s">
        <v>191</v>
      </c>
      <c r="E24" s="76">
        <f>SUM(E25:E33)</f>
        <v>110407485</v>
      </c>
      <c r="F24" s="76">
        <f>SUM(F25:F33)</f>
        <v>134850428</v>
      </c>
      <c r="G24" s="76">
        <f>SUM(G25:G33)</f>
        <v>143743080</v>
      </c>
      <c r="H24" s="76">
        <f>SUM(H25:H33)</f>
        <v>137073222</v>
      </c>
      <c r="I24" s="81">
        <f t="shared" si="5"/>
        <v>1.0164834033748857</v>
      </c>
    </row>
    <row r="25" spans="1:11" ht="15" customHeight="1" x14ac:dyDescent="0.25">
      <c r="A25" s="78">
        <v>19</v>
      </c>
      <c r="B25" s="93" t="s">
        <v>54</v>
      </c>
      <c r="C25" s="50" t="s">
        <v>190</v>
      </c>
      <c r="D25" s="50" t="s">
        <v>192</v>
      </c>
      <c r="E25" s="55">
        <v>97500</v>
      </c>
      <c r="F25" s="58">
        <v>97500</v>
      </c>
      <c r="G25" s="58">
        <v>94468</v>
      </c>
      <c r="H25" s="55">
        <v>97500</v>
      </c>
      <c r="I25" s="82">
        <f t="shared" si="5"/>
        <v>1</v>
      </c>
    </row>
    <row r="26" spans="1:11" ht="15" customHeight="1" x14ac:dyDescent="0.25">
      <c r="A26" s="78">
        <v>20</v>
      </c>
      <c r="B26" s="93" t="s">
        <v>56</v>
      </c>
      <c r="C26" s="50" t="s">
        <v>193</v>
      </c>
      <c r="D26" s="50" t="s">
        <v>194</v>
      </c>
      <c r="E26" s="55">
        <v>62150000</v>
      </c>
      <c r="F26" s="58">
        <v>72350000</v>
      </c>
      <c r="G26" s="58">
        <v>74664561</v>
      </c>
      <c r="H26" s="55">
        <v>83300000</v>
      </c>
      <c r="I26" s="82">
        <f t="shared" si="5"/>
        <v>1.1513476157567382</v>
      </c>
    </row>
    <row r="27" spans="1:11" ht="15" customHeight="1" x14ac:dyDescent="0.25">
      <c r="A27" s="78">
        <v>21</v>
      </c>
      <c r="B27" s="93" t="s">
        <v>121</v>
      </c>
      <c r="C27" s="50" t="s">
        <v>196</v>
      </c>
      <c r="D27" s="50" t="s">
        <v>195</v>
      </c>
      <c r="E27" s="55">
        <v>14100000</v>
      </c>
      <c r="F27" s="55">
        <v>14100000</v>
      </c>
      <c r="G27" s="58">
        <v>16599640</v>
      </c>
      <c r="H27" s="55">
        <v>13675000</v>
      </c>
      <c r="I27" s="82">
        <f t="shared" si="5"/>
        <v>0.96985815602836878</v>
      </c>
    </row>
    <row r="28" spans="1:11" ht="15" customHeight="1" x14ac:dyDescent="0.25">
      <c r="A28" s="78">
        <v>22</v>
      </c>
      <c r="B28" s="93" t="s">
        <v>123</v>
      </c>
      <c r="C28" s="50" t="s">
        <v>197</v>
      </c>
      <c r="D28" s="50" t="s">
        <v>203</v>
      </c>
      <c r="E28" s="55">
        <v>8505000</v>
      </c>
      <c r="F28" s="55">
        <v>8405730</v>
      </c>
      <c r="G28" s="58">
        <v>8406579</v>
      </c>
      <c r="H28" s="55">
        <v>8505000</v>
      </c>
      <c r="I28" s="82">
        <f t="shared" si="5"/>
        <v>1.0118098011713439</v>
      </c>
    </row>
    <row r="29" spans="1:11" ht="15" customHeight="1" x14ac:dyDescent="0.25">
      <c r="A29" s="78">
        <v>23</v>
      </c>
      <c r="B29" s="93" t="s">
        <v>129</v>
      </c>
      <c r="C29" s="50" t="s">
        <v>198</v>
      </c>
      <c r="D29" s="50" t="s">
        <v>202</v>
      </c>
      <c r="E29" s="55">
        <v>23374941</v>
      </c>
      <c r="F29" s="55">
        <v>25481138</v>
      </c>
      <c r="G29" s="58">
        <v>28073114</v>
      </c>
      <c r="H29" s="55">
        <v>28495250</v>
      </c>
      <c r="I29" s="82">
        <f t="shared" si="5"/>
        <v>1.1182879665735495</v>
      </c>
    </row>
    <row r="30" spans="1:11" ht="15" customHeight="1" x14ac:dyDescent="0.25">
      <c r="A30" s="78">
        <v>24</v>
      </c>
      <c r="B30" s="93" t="s">
        <v>322</v>
      </c>
      <c r="C30" s="59" t="s">
        <v>286</v>
      </c>
      <c r="D30" s="50" t="s">
        <v>287</v>
      </c>
      <c r="E30" s="25">
        <v>2179000</v>
      </c>
      <c r="F30" s="25">
        <v>2238000</v>
      </c>
      <c r="G30" s="58">
        <v>3706000</v>
      </c>
      <c r="H30" s="25">
        <v>0</v>
      </c>
      <c r="I30" s="82">
        <f t="shared" si="5"/>
        <v>0</v>
      </c>
    </row>
    <row r="31" spans="1:11" ht="15" customHeight="1" x14ac:dyDescent="0.25">
      <c r="A31" s="78">
        <v>25</v>
      </c>
      <c r="B31" s="93" t="s">
        <v>323</v>
      </c>
      <c r="C31" s="50" t="s">
        <v>199</v>
      </c>
      <c r="D31" s="50" t="s">
        <v>201</v>
      </c>
      <c r="E31" s="25">
        <v>0</v>
      </c>
      <c r="F31" s="58">
        <v>792000</v>
      </c>
      <c r="G31" s="58">
        <v>802481</v>
      </c>
      <c r="H31" s="25">
        <v>0</v>
      </c>
      <c r="I31" s="82">
        <f t="shared" si="5"/>
        <v>0</v>
      </c>
    </row>
    <row r="32" spans="1:11" ht="15" customHeight="1" x14ac:dyDescent="0.25">
      <c r="A32" s="78">
        <v>26</v>
      </c>
      <c r="B32" s="93" t="s">
        <v>324</v>
      </c>
      <c r="C32" s="50" t="s">
        <v>506</v>
      </c>
      <c r="D32" s="50" t="s">
        <v>505</v>
      </c>
      <c r="E32" s="25">
        <v>0</v>
      </c>
      <c r="F32" s="58">
        <v>8085732</v>
      </c>
      <c r="G32" s="58">
        <v>8085732</v>
      </c>
      <c r="H32" s="25">
        <v>3000000</v>
      </c>
      <c r="I32" s="82">
        <f t="shared" si="5"/>
        <v>0.37102392213840379</v>
      </c>
    </row>
    <row r="33" spans="1:12" s="45" customFormat="1" ht="15" customHeight="1" x14ac:dyDescent="0.25">
      <c r="A33" s="78">
        <v>27</v>
      </c>
      <c r="B33" s="93" t="s">
        <v>325</v>
      </c>
      <c r="C33" s="50" t="s">
        <v>200</v>
      </c>
      <c r="D33" s="50" t="s">
        <v>281</v>
      </c>
      <c r="E33" s="25">
        <v>1044</v>
      </c>
      <c r="F33" s="58">
        <v>3300328</v>
      </c>
      <c r="G33" s="58">
        <v>3310505</v>
      </c>
      <c r="H33" s="25">
        <v>472</v>
      </c>
      <c r="I33" s="82">
        <f t="shared" ref="I33:I37" si="6">H33/F33</f>
        <v>1.4301608809791027E-4</v>
      </c>
      <c r="K33" s="69"/>
    </row>
    <row r="34" spans="1:12" ht="15" customHeight="1" x14ac:dyDescent="0.25">
      <c r="A34" s="78">
        <v>28</v>
      </c>
      <c r="B34" s="90" t="s">
        <v>18</v>
      </c>
      <c r="C34" s="83" t="s">
        <v>204</v>
      </c>
      <c r="D34" s="83" t="s">
        <v>205</v>
      </c>
      <c r="E34" s="76">
        <f>SUM(E35:E35)</f>
        <v>687246</v>
      </c>
      <c r="F34" s="76">
        <f>SUM(F35:F35)</f>
        <v>1891549</v>
      </c>
      <c r="G34" s="76">
        <f>SUM(G35:G35)</f>
        <v>1898824</v>
      </c>
      <c r="H34" s="76">
        <f>SUM(H35:H35)</f>
        <v>0</v>
      </c>
      <c r="I34" s="82">
        <f t="shared" si="6"/>
        <v>0</v>
      </c>
      <c r="L34" s="28"/>
    </row>
    <row r="35" spans="1:12" ht="15" customHeight="1" x14ac:dyDescent="0.25">
      <c r="A35" s="78">
        <v>29</v>
      </c>
      <c r="B35" s="93" t="s">
        <v>104</v>
      </c>
      <c r="C35" s="74" t="s">
        <v>206</v>
      </c>
      <c r="D35" s="74" t="s">
        <v>207</v>
      </c>
      <c r="E35" s="25">
        <v>687246</v>
      </c>
      <c r="F35" s="58">
        <v>1891549</v>
      </c>
      <c r="G35" s="58">
        <v>1898824</v>
      </c>
      <c r="H35" s="25">
        <v>0</v>
      </c>
      <c r="I35" s="82">
        <f t="shared" si="6"/>
        <v>0</v>
      </c>
    </row>
    <row r="36" spans="1:12" ht="15.75" customHeight="1" x14ac:dyDescent="0.25">
      <c r="A36" s="78">
        <v>30</v>
      </c>
      <c r="B36" s="96" t="s">
        <v>33</v>
      </c>
      <c r="C36" s="220" t="s">
        <v>3</v>
      </c>
      <c r="D36" s="221"/>
      <c r="E36" s="27">
        <f>E9+E18+E24+E34</f>
        <v>294880578</v>
      </c>
      <c r="F36" s="27">
        <f>F9+F18+F24+F34</f>
        <v>339753224</v>
      </c>
      <c r="G36" s="27">
        <f>G9+G18+G24+G34</f>
        <v>357790508</v>
      </c>
      <c r="H36" s="27">
        <f>H9+H18+H24+H34</f>
        <v>335061675</v>
      </c>
      <c r="I36" s="81">
        <f t="shared" si="6"/>
        <v>0.98619130395654464</v>
      </c>
      <c r="J36" s="5"/>
      <c r="K36"/>
    </row>
    <row r="37" spans="1:12" ht="15" customHeight="1" x14ac:dyDescent="0.25">
      <c r="A37" s="78">
        <v>31</v>
      </c>
      <c r="B37" s="90" t="s">
        <v>19</v>
      </c>
      <c r="C37" s="80" t="s">
        <v>177</v>
      </c>
      <c r="D37" s="80" t="s">
        <v>178</v>
      </c>
      <c r="E37" s="76">
        <f t="shared" ref="E37" si="7">SUM(E38:E39)</f>
        <v>0</v>
      </c>
      <c r="F37" s="76">
        <f t="shared" ref="F37:H37" si="8">SUM(F38:F39)</f>
        <v>49248541</v>
      </c>
      <c r="G37" s="76">
        <f t="shared" si="8"/>
        <v>49248541</v>
      </c>
      <c r="H37" s="76">
        <f t="shared" si="8"/>
        <v>7819284</v>
      </c>
      <c r="I37" s="81">
        <f t="shared" si="6"/>
        <v>0.15877189133379607</v>
      </c>
    </row>
    <row r="38" spans="1:12" ht="15" customHeight="1" x14ac:dyDescent="0.25">
      <c r="A38" s="78">
        <v>32</v>
      </c>
      <c r="B38" s="93" t="s">
        <v>105</v>
      </c>
      <c r="C38" s="50" t="s">
        <v>285</v>
      </c>
      <c r="D38" s="50" t="s">
        <v>180</v>
      </c>
      <c r="E38" s="25">
        <v>0</v>
      </c>
      <c r="F38" s="58">
        <v>0</v>
      </c>
      <c r="G38" s="58">
        <v>0</v>
      </c>
      <c r="H38" s="25">
        <v>0</v>
      </c>
      <c r="I38" s="158"/>
    </row>
    <row r="39" spans="1:12" ht="15" customHeight="1" x14ac:dyDescent="0.25">
      <c r="A39" s="78">
        <v>33</v>
      </c>
      <c r="B39" s="93" t="s">
        <v>106</v>
      </c>
      <c r="C39" s="50" t="s">
        <v>179</v>
      </c>
      <c r="D39" s="50" t="s">
        <v>180</v>
      </c>
      <c r="E39" s="25">
        <v>0</v>
      </c>
      <c r="F39" s="58">
        <v>49248541</v>
      </c>
      <c r="G39" s="58">
        <v>49248541</v>
      </c>
      <c r="H39" s="25">
        <v>7819284</v>
      </c>
      <c r="I39" s="81">
        <f t="shared" ref="I39:I40" si="9">H39/F39</f>
        <v>0.15877189133379607</v>
      </c>
    </row>
    <row r="40" spans="1:12" ht="15" customHeight="1" x14ac:dyDescent="0.25">
      <c r="A40" s="78">
        <v>34</v>
      </c>
      <c r="B40" s="90" t="s">
        <v>20</v>
      </c>
      <c r="C40" s="80" t="s">
        <v>251</v>
      </c>
      <c r="D40" s="80" t="s">
        <v>252</v>
      </c>
      <c r="E40" s="76">
        <f t="shared" ref="E40" si="10">SUM(E41:E42)</f>
        <v>27527559</v>
      </c>
      <c r="F40" s="76">
        <f t="shared" ref="F40:H40" si="11">SUM(F41:F42)</f>
        <v>1727559</v>
      </c>
      <c r="G40" s="76">
        <f t="shared" si="11"/>
        <v>1747559</v>
      </c>
      <c r="H40" s="76">
        <f t="shared" si="11"/>
        <v>23500000</v>
      </c>
      <c r="I40" s="81">
        <f t="shared" si="9"/>
        <v>13.603008638199912</v>
      </c>
    </row>
    <row r="41" spans="1:12" ht="15" customHeight="1" x14ac:dyDescent="0.25">
      <c r="A41" s="78">
        <v>35</v>
      </c>
      <c r="B41" s="93" t="s">
        <v>148</v>
      </c>
      <c r="C41" s="50" t="s">
        <v>253</v>
      </c>
      <c r="D41" s="50" t="s">
        <v>254</v>
      </c>
      <c r="E41" s="25">
        <v>25800000</v>
      </c>
      <c r="F41" s="58">
        <v>0</v>
      </c>
      <c r="G41" s="58">
        <v>0</v>
      </c>
      <c r="H41" s="25">
        <v>23500000</v>
      </c>
      <c r="I41" s="158"/>
      <c r="L41" s="28"/>
    </row>
    <row r="42" spans="1:12" ht="15" customHeight="1" x14ac:dyDescent="0.25">
      <c r="A42" s="78">
        <v>36</v>
      </c>
      <c r="B42" s="93" t="s">
        <v>149</v>
      </c>
      <c r="C42" s="50" t="s">
        <v>312</v>
      </c>
      <c r="D42" s="50" t="s">
        <v>254</v>
      </c>
      <c r="E42" s="25">
        <v>1727559</v>
      </c>
      <c r="F42" s="58">
        <v>1727559</v>
      </c>
      <c r="G42" s="58">
        <v>1747559</v>
      </c>
      <c r="H42" s="25">
        <v>0</v>
      </c>
      <c r="I42" s="82">
        <f t="shared" ref="I42:I49" si="12">H42/F42</f>
        <v>0</v>
      </c>
      <c r="L42" s="28"/>
    </row>
    <row r="43" spans="1:12" ht="15" customHeight="1" x14ac:dyDescent="0.25">
      <c r="A43" s="78">
        <v>37</v>
      </c>
      <c r="B43" s="90" t="s">
        <v>21</v>
      </c>
      <c r="C43" s="83" t="s">
        <v>208</v>
      </c>
      <c r="D43" s="83" t="s">
        <v>210</v>
      </c>
      <c r="E43" s="76">
        <f>SUM(E44:E44)</f>
        <v>131700</v>
      </c>
      <c r="F43" s="76">
        <f>SUM(F44:F44)</f>
        <v>131700</v>
      </c>
      <c r="G43" s="76">
        <f>SUM(G44:G44)</f>
        <v>138105</v>
      </c>
      <c r="H43" s="76">
        <f>SUM(H44:H44)</f>
        <v>131700</v>
      </c>
      <c r="I43" s="81">
        <f t="shared" si="12"/>
        <v>1</v>
      </c>
    </row>
    <row r="44" spans="1:12" ht="15" customHeight="1" x14ac:dyDescent="0.25">
      <c r="A44" s="78">
        <v>38</v>
      </c>
      <c r="B44" s="93" t="s">
        <v>162</v>
      </c>
      <c r="C44" s="74" t="s">
        <v>209</v>
      </c>
      <c r="D44" s="74" t="s">
        <v>211</v>
      </c>
      <c r="E44" s="25">
        <v>131700</v>
      </c>
      <c r="F44" s="58">
        <v>131700</v>
      </c>
      <c r="G44" s="58">
        <v>138105</v>
      </c>
      <c r="H44" s="25">
        <v>131700</v>
      </c>
      <c r="I44" s="82">
        <f t="shared" si="12"/>
        <v>1</v>
      </c>
      <c r="K44" s="70"/>
      <c r="L44" s="70"/>
    </row>
    <row r="45" spans="1:12" ht="15.75" customHeight="1" x14ac:dyDescent="0.25">
      <c r="A45" s="78">
        <v>39</v>
      </c>
      <c r="B45" s="96" t="s">
        <v>326</v>
      </c>
      <c r="C45" s="220" t="s">
        <v>251</v>
      </c>
      <c r="D45" s="221"/>
      <c r="E45" s="27">
        <f>E37+E40+E43</f>
        <v>27659259</v>
      </c>
      <c r="F45" s="27">
        <f>F37+F40+F43</f>
        <v>51107800</v>
      </c>
      <c r="G45" s="27">
        <f>G37+G40+G43</f>
        <v>51134205</v>
      </c>
      <c r="H45" s="27">
        <f>H37+H40+H43</f>
        <v>31450984</v>
      </c>
      <c r="I45" s="82">
        <f t="shared" si="12"/>
        <v>0.61538520538939256</v>
      </c>
      <c r="K45"/>
    </row>
    <row r="46" spans="1:12" ht="15" customHeight="1" x14ac:dyDescent="0.25">
      <c r="A46" s="78">
        <v>40</v>
      </c>
      <c r="B46" s="90" t="s">
        <v>28</v>
      </c>
      <c r="C46" s="83" t="s">
        <v>257</v>
      </c>
      <c r="D46" s="83" t="s">
        <v>258</v>
      </c>
      <c r="E46" s="76">
        <f>SUM(E47:E50)</f>
        <v>452735163</v>
      </c>
      <c r="F46" s="76">
        <f t="shared" ref="F46:G46" si="13">SUM(F47:F50)</f>
        <v>606185837</v>
      </c>
      <c r="G46" s="76">
        <f t="shared" si="13"/>
        <v>756185837</v>
      </c>
      <c r="H46" s="76">
        <f t="shared" ref="H46" si="14">SUM(H47:H49)</f>
        <v>539739341</v>
      </c>
      <c r="I46" s="81">
        <f t="shared" si="12"/>
        <v>0.89038593127011645</v>
      </c>
    </row>
    <row r="47" spans="1:12" ht="24" x14ac:dyDescent="0.25">
      <c r="A47" s="78">
        <v>41</v>
      </c>
      <c r="B47" s="93" t="s">
        <v>169</v>
      </c>
      <c r="C47" s="74" t="s">
        <v>507</v>
      </c>
      <c r="D47" s="74" t="s">
        <v>508</v>
      </c>
      <c r="E47" s="25">
        <v>0</v>
      </c>
      <c r="F47" s="25">
        <v>151083601</v>
      </c>
      <c r="G47" s="25">
        <v>151083601</v>
      </c>
      <c r="H47" s="25">
        <v>151000000</v>
      </c>
      <c r="I47" s="82">
        <f t="shared" si="12"/>
        <v>0.99944665735098548</v>
      </c>
    </row>
    <row r="48" spans="1:12" ht="15" customHeight="1" x14ac:dyDescent="0.25">
      <c r="A48" s="78">
        <v>42</v>
      </c>
      <c r="B48" s="93" t="s">
        <v>250</v>
      </c>
      <c r="C48" s="74" t="s">
        <v>259</v>
      </c>
      <c r="D48" s="74" t="s">
        <v>215</v>
      </c>
      <c r="E48" s="25">
        <v>452735163</v>
      </c>
      <c r="F48" s="25">
        <v>452735163</v>
      </c>
      <c r="G48" s="25">
        <v>452735163</v>
      </c>
      <c r="H48" s="25">
        <v>388739341</v>
      </c>
      <c r="I48" s="82">
        <f t="shared" si="12"/>
        <v>0.85864623022444586</v>
      </c>
    </row>
    <row r="49" spans="1:12" ht="15" customHeight="1" x14ac:dyDescent="0.25">
      <c r="A49" s="78">
        <v>43</v>
      </c>
      <c r="B49" s="93" t="s">
        <v>511</v>
      </c>
      <c r="C49" s="74" t="s">
        <v>260</v>
      </c>
      <c r="D49" s="74" t="s">
        <v>261</v>
      </c>
      <c r="E49" s="25">
        <v>0</v>
      </c>
      <c r="F49" s="58">
        <v>2367073</v>
      </c>
      <c r="G49" s="58">
        <v>2367073</v>
      </c>
      <c r="H49" s="25">
        <v>0</v>
      </c>
      <c r="I49" s="82">
        <f t="shared" si="12"/>
        <v>0</v>
      </c>
    </row>
    <row r="50" spans="1:12" ht="15" customHeight="1" x14ac:dyDescent="0.25">
      <c r="A50" s="78">
        <v>44</v>
      </c>
      <c r="B50" s="93" t="s">
        <v>512</v>
      </c>
      <c r="C50" s="64" t="s">
        <v>509</v>
      </c>
      <c r="D50" s="74" t="s">
        <v>510</v>
      </c>
      <c r="E50" s="25">
        <v>0</v>
      </c>
      <c r="F50" s="58">
        <v>0</v>
      </c>
      <c r="G50" s="58">
        <v>150000000</v>
      </c>
      <c r="H50" s="25">
        <v>0</v>
      </c>
      <c r="I50" s="158"/>
    </row>
    <row r="51" spans="1:12" ht="15" customHeight="1" x14ac:dyDescent="0.25">
      <c r="A51" s="78">
        <v>45</v>
      </c>
      <c r="B51" s="101" t="s">
        <v>35</v>
      </c>
      <c r="C51" s="220" t="s">
        <v>316</v>
      </c>
      <c r="D51" s="221"/>
      <c r="E51" s="27">
        <f>SUM(E48:E49)</f>
        <v>452735163</v>
      </c>
      <c r="F51" s="27">
        <f>SUM(F48:F49)</f>
        <v>455102236</v>
      </c>
      <c r="G51" s="27">
        <f>SUM(G48:G49)</f>
        <v>455102236</v>
      </c>
      <c r="H51" s="27">
        <f>SUM(H48:H49)</f>
        <v>388739341</v>
      </c>
      <c r="I51" s="82">
        <f t="shared" ref="I51:I52" si="15">H51/F51</f>
        <v>0.85418024841345763</v>
      </c>
      <c r="K51"/>
    </row>
    <row r="52" spans="1:12" ht="15" customHeight="1" x14ac:dyDescent="0.25">
      <c r="A52" s="78">
        <v>46</v>
      </c>
      <c r="B52" s="224" t="s">
        <v>59</v>
      </c>
      <c r="C52" s="224"/>
      <c r="D52" s="104"/>
      <c r="E52" s="86">
        <f>E9+E37+E18+E24+E34+E43+E46+E40</f>
        <v>775275000</v>
      </c>
      <c r="F52" s="86">
        <f>F9+F37+F18+F24+F34+F43+F46+F40</f>
        <v>997046861</v>
      </c>
      <c r="G52" s="210">
        <f>G9+G37+G18+G24+G34+G43+G46+G40</f>
        <v>1165110550</v>
      </c>
      <c r="H52" s="86">
        <f>H9+H37+H18+H24+H34+H43+H46+H40</f>
        <v>906252000</v>
      </c>
      <c r="I52" s="87">
        <f t="shared" si="15"/>
        <v>0.90893621498498456</v>
      </c>
      <c r="L52" s="28"/>
    </row>
    <row r="53" spans="1:12" ht="15" customHeight="1" x14ac:dyDescent="0.25">
      <c r="A53" s="78">
        <v>47</v>
      </c>
      <c r="B53" s="225" t="s">
        <v>10</v>
      </c>
      <c r="C53" s="225"/>
      <c r="D53" s="225"/>
      <c r="E53" s="225"/>
      <c r="F53" s="225"/>
      <c r="G53" s="225"/>
      <c r="H53" s="225"/>
      <c r="I53" s="225"/>
      <c r="K53"/>
    </row>
    <row r="54" spans="1:12" ht="15" customHeight="1" x14ac:dyDescent="0.25">
      <c r="A54" s="78">
        <v>48</v>
      </c>
      <c r="B54" s="90" t="s">
        <v>4</v>
      </c>
      <c r="C54" s="80" t="s">
        <v>49</v>
      </c>
      <c r="D54" s="80" t="s">
        <v>109</v>
      </c>
      <c r="E54" s="76">
        <f>E55+E61</f>
        <v>72586812</v>
      </c>
      <c r="F54" s="76">
        <f>F55+F61</f>
        <v>77126260</v>
      </c>
      <c r="G54" s="76">
        <f>G55+G61</f>
        <v>77126260</v>
      </c>
      <c r="H54" s="76">
        <f>H55+H61</f>
        <v>81016783</v>
      </c>
      <c r="I54" s="81">
        <f t="shared" ref="I54:I56" si="16">H54/F54</f>
        <v>1.0504435583937299</v>
      </c>
    </row>
    <row r="55" spans="1:12" ht="15" customHeight="1" x14ac:dyDescent="0.25">
      <c r="A55" s="78">
        <v>49</v>
      </c>
      <c r="B55" s="93" t="s">
        <v>50</v>
      </c>
      <c r="C55" s="50" t="s">
        <v>110</v>
      </c>
      <c r="D55" s="50" t="s">
        <v>111</v>
      </c>
      <c r="E55" s="25">
        <f>SUM(E56:E60)</f>
        <v>54607517</v>
      </c>
      <c r="F55" s="25">
        <f>SUM(F56:F60)</f>
        <v>58099124</v>
      </c>
      <c r="G55" s="25">
        <f>SUM(G56:G60)</f>
        <v>58099124</v>
      </c>
      <c r="H55" s="25">
        <f>SUM(H56:H60)</f>
        <v>62951317</v>
      </c>
      <c r="I55" s="82">
        <f t="shared" si="16"/>
        <v>1.0835157686714862</v>
      </c>
    </row>
    <row r="56" spans="1:12" ht="15" customHeight="1" x14ac:dyDescent="0.25">
      <c r="A56" s="78">
        <v>50</v>
      </c>
      <c r="B56" s="102" t="s">
        <v>329</v>
      </c>
      <c r="C56" s="7" t="s">
        <v>338</v>
      </c>
      <c r="D56" s="47" t="s">
        <v>112</v>
      </c>
      <c r="E56" s="66">
        <v>49618028</v>
      </c>
      <c r="F56" s="56">
        <v>49400686</v>
      </c>
      <c r="G56" s="56">
        <v>49400686</v>
      </c>
      <c r="H56" s="66">
        <v>57434994</v>
      </c>
      <c r="I56" s="84">
        <f t="shared" si="16"/>
        <v>1.1626355553038272</v>
      </c>
    </row>
    <row r="57" spans="1:12" ht="15" customHeight="1" x14ac:dyDescent="0.25">
      <c r="A57" s="78">
        <v>51</v>
      </c>
      <c r="B57" s="102" t="s">
        <v>330</v>
      </c>
      <c r="C57" s="7" t="s">
        <v>339</v>
      </c>
      <c r="D57" s="47" t="s">
        <v>311</v>
      </c>
      <c r="E57" s="26">
        <v>0</v>
      </c>
      <c r="F57" s="56">
        <v>3070200</v>
      </c>
      <c r="G57" s="56">
        <v>3070200</v>
      </c>
      <c r="H57" s="26">
        <v>0</v>
      </c>
      <c r="I57" s="84">
        <f t="shared" ref="I57:I83" si="17">H57/F57</f>
        <v>0</v>
      </c>
    </row>
    <row r="58" spans="1:12" ht="15" customHeight="1" x14ac:dyDescent="0.25">
      <c r="A58" s="78">
        <v>52</v>
      </c>
      <c r="B58" s="102" t="s">
        <v>331</v>
      </c>
      <c r="C58" s="7" t="s">
        <v>340</v>
      </c>
      <c r="D58" s="47" t="s">
        <v>113</v>
      </c>
      <c r="E58" s="66">
        <v>2954089</v>
      </c>
      <c r="F58" s="56">
        <v>3010842</v>
      </c>
      <c r="G58" s="56">
        <v>3010842</v>
      </c>
      <c r="H58" s="66">
        <v>3016753</v>
      </c>
      <c r="I58" s="84">
        <f t="shared" si="17"/>
        <v>1.0019632381905128</v>
      </c>
    </row>
    <row r="59" spans="1:12" ht="15" customHeight="1" x14ac:dyDescent="0.25">
      <c r="A59" s="78">
        <v>53</v>
      </c>
      <c r="B59" s="102" t="s">
        <v>332</v>
      </c>
      <c r="C59" s="7" t="s">
        <v>341</v>
      </c>
      <c r="D59" s="47" t="s">
        <v>243</v>
      </c>
      <c r="E59" s="66">
        <v>518800</v>
      </c>
      <c r="F59" s="56">
        <v>410915</v>
      </c>
      <c r="G59" s="56">
        <v>410915</v>
      </c>
      <c r="H59" s="66">
        <v>400000</v>
      </c>
      <c r="I59" s="84">
        <f t="shared" si="17"/>
        <v>0.97343732888796952</v>
      </c>
    </row>
    <row r="60" spans="1:12" ht="15" customHeight="1" x14ac:dyDescent="0.25">
      <c r="A60" s="78">
        <v>54</v>
      </c>
      <c r="B60" s="102" t="s">
        <v>333</v>
      </c>
      <c r="C60" s="7" t="s">
        <v>342</v>
      </c>
      <c r="D60" s="47" t="s">
        <v>246</v>
      </c>
      <c r="E60" s="66">
        <v>1516600</v>
      </c>
      <c r="F60" s="56">
        <v>2206481</v>
      </c>
      <c r="G60" s="56">
        <v>2206481</v>
      </c>
      <c r="H60" s="66">
        <v>2099570</v>
      </c>
      <c r="I60" s="84">
        <f t="shared" si="17"/>
        <v>0.95154682954441938</v>
      </c>
    </row>
    <row r="61" spans="1:12" ht="15" customHeight="1" x14ac:dyDescent="0.25">
      <c r="A61" s="78">
        <v>55</v>
      </c>
      <c r="B61" s="93" t="s">
        <v>51</v>
      </c>
      <c r="C61" s="50" t="s">
        <v>53</v>
      </c>
      <c r="D61" s="50" t="s">
        <v>114</v>
      </c>
      <c r="E61" s="25">
        <f>SUM(E62:E64)</f>
        <v>17979295</v>
      </c>
      <c r="F61" s="25">
        <f>SUM(F62:F64)</f>
        <v>19027136</v>
      </c>
      <c r="G61" s="25">
        <f>SUM(G62:G64)</f>
        <v>19027136</v>
      </c>
      <c r="H61" s="25">
        <f>SUM(H62:H64)</f>
        <v>18065466</v>
      </c>
      <c r="I61" s="82">
        <f t="shared" si="17"/>
        <v>0.94945797412705724</v>
      </c>
    </row>
    <row r="62" spans="1:12" ht="15" customHeight="1" x14ac:dyDescent="0.25">
      <c r="A62" s="78">
        <v>56</v>
      </c>
      <c r="B62" s="102" t="s">
        <v>335</v>
      </c>
      <c r="C62" s="7" t="s">
        <v>133</v>
      </c>
      <c r="D62" s="47" t="s">
        <v>115</v>
      </c>
      <c r="E62" s="66">
        <v>12193243</v>
      </c>
      <c r="F62" s="66">
        <v>12753843</v>
      </c>
      <c r="G62" s="66">
        <v>12753843</v>
      </c>
      <c r="H62" s="66">
        <v>12193243</v>
      </c>
      <c r="I62" s="84">
        <f t="shared" si="17"/>
        <v>0.95604462121730682</v>
      </c>
    </row>
    <row r="63" spans="1:12" ht="15" customHeight="1" x14ac:dyDescent="0.25">
      <c r="A63" s="78">
        <v>57</v>
      </c>
      <c r="B63" s="102" t="s">
        <v>336</v>
      </c>
      <c r="C63" s="7" t="s">
        <v>134</v>
      </c>
      <c r="D63" s="47" t="s">
        <v>116</v>
      </c>
      <c r="E63" s="66">
        <v>4935052</v>
      </c>
      <c r="F63" s="66">
        <v>5482246</v>
      </c>
      <c r="G63" s="66">
        <v>5482246</v>
      </c>
      <c r="H63" s="66">
        <v>5072223</v>
      </c>
      <c r="I63" s="81">
        <f t="shared" si="17"/>
        <v>0.92520893808851334</v>
      </c>
      <c r="L63" s="28"/>
    </row>
    <row r="64" spans="1:12" ht="15" customHeight="1" x14ac:dyDescent="0.25">
      <c r="A64" s="78">
        <v>58</v>
      </c>
      <c r="B64" s="102" t="s">
        <v>337</v>
      </c>
      <c r="C64" s="7" t="s">
        <v>135</v>
      </c>
      <c r="D64" s="47" t="s">
        <v>117</v>
      </c>
      <c r="E64" s="66">
        <v>851000</v>
      </c>
      <c r="F64" s="66">
        <v>791047</v>
      </c>
      <c r="G64" s="66">
        <v>791047</v>
      </c>
      <c r="H64" s="66">
        <v>800000</v>
      </c>
      <c r="I64" s="81">
        <f t="shared" si="17"/>
        <v>1.0113179115779467</v>
      </c>
    </row>
    <row r="65" spans="1:11" ht="15" customHeight="1" x14ac:dyDescent="0.25">
      <c r="A65" s="78">
        <v>59</v>
      </c>
      <c r="B65" s="90" t="s">
        <v>5</v>
      </c>
      <c r="C65" s="80" t="s">
        <v>85</v>
      </c>
      <c r="D65" s="80" t="s">
        <v>118</v>
      </c>
      <c r="E65" s="24">
        <v>9994652</v>
      </c>
      <c r="F65" s="109">
        <v>10088850</v>
      </c>
      <c r="G65" s="109">
        <v>10088850</v>
      </c>
      <c r="H65" s="24">
        <v>10899857</v>
      </c>
      <c r="I65" s="81">
        <f t="shared" si="17"/>
        <v>1.0803864662473919</v>
      </c>
    </row>
    <row r="66" spans="1:11" ht="15" customHeight="1" x14ac:dyDescent="0.25">
      <c r="A66" s="78">
        <v>60</v>
      </c>
      <c r="B66" s="90" t="s">
        <v>17</v>
      </c>
      <c r="C66" s="80" t="s">
        <v>55</v>
      </c>
      <c r="D66" s="80" t="s">
        <v>119</v>
      </c>
      <c r="E66" s="76">
        <f>SUM(E67:E71)</f>
        <v>140508732</v>
      </c>
      <c r="F66" s="76">
        <f>SUM(F67:F71)</f>
        <v>171681711</v>
      </c>
      <c r="G66" s="76">
        <f>SUM(G67:G71)</f>
        <v>160659025</v>
      </c>
      <c r="H66" s="76">
        <f>SUM(H67:H71)</f>
        <v>214434357</v>
      </c>
      <c r="I66" s="81">
        <f t="shared" si="17"/>
        <v>1.2490227162286378</v>
      </c>
      <c r="K66" s="70"/>
    </row>
    <row r="67" spans="1:11" ht="15" customHeight="1" x14ac:dyDescent="0.25">
      <c r="A67" s="78">
        <v>61</v>
      </c>
      <c r="B67" s="93" t="s">
        <v>54</v>
      </c>
      <c r="C67" s="50" t="s">
        <v>120</v>
      </c>
      <c r="D67" s="50" t="s">
        <v>125</v>
      </c>
      <c r="E67" s="55">
        <v>15099500</v>
      </c>
      <c r="F67" s="55">
        <v>14506500</v>
      </c>
      <c r="G67" s="58">
        <v>11964075</v>
      </c>
      <c r="H67" s="55">
        <v>15484500</v>
      </c>
      <c r="I67" s="82">
        <f t="shared" si="17"/>
        <v>1.067418053975804</v>
      </c>
    </row>
    <row r="68" spans="1:11" ht="15" customHeight="1" x14ac:dyDescent="0.25">
      <c r="A68" s="78">
        <v>62</v>
      </c>
      <c r="B68" s="93" t="s">
        <v>56</v>
      </c>
      <c r="C68" s="50" t="s">
        <v>470</v>
      </c>
      <c r="D68" s="50" t="s">
        <v>126</v>
      </c>
      <c r="E68" s="55">
        <v>4761000</v>
      </c>
      <c r="F68" s="55">
        <v>5586000</v>
      </c>
      <c r="G68" s="58">
        <v>5468380</v>
      </c>
      <c r="H68" s="55">
        <v>4496000</v>
      </c>
      <c r="I68" s="82">
        <f t="shared" si="17"/>
        <v>0.80486931614751167</v>
      </c>
    </row>
    <row r="69" spans="1:11" ht="15" customHeight="1" x14ac:dyDescent="0.25">
      <c r="A69" s="78">
        <v>63</v>
      </c>
      <c r="B69" s="93" t="s">
        <v>121</v>
      </c>
      <c r="C69" s="50" t="s">
        <v>122</v>
      </c>
      <c r="D69" s="50" t="s">
        <v>127</v>
      </c>
      <c r="E69" s="55">
        <v>86742532</v>
      </c>
      <c r="F69" s="58">
        <v>93193511</v>
      </c>
      <c r="G69" s="58">
        <v>87676118</v>
      </c>
      <c r="H69" s="55">
        <v>106350660</v>
      </c>
      <c r="I69" s="82">
        <f t="shared" si="17"/>
        <v>1.1411809562577806</v>
      </c>
    </row>
    <row r="70" spans="1:11" ht="15" customHeight="1" x14ac:dyDescent="0.25">
      <c r="A70" s="78">
        <v>64</v>
      </c>
      <c r="B70" s="93" t="s">
        <v>123</v>
      </c>
      <c r="C70" s="50" t="s">
        <v>124</v>
      </c>
      <c r="D70" s="50" t="s">
        <v>128</v>
      </c>
      <c r="E70" s="55">
        <v>340000</v>
      </c>
      <c r="F70" s="58">
        <v>340000</v>
      </c>
      <c r="G70" s="58">
        <v>0</v>
      </c>
      <c r="H70" s="55">
        <v>325000</v>
      </c>
      <c r="I70" s="82">
        <f t="shared" si="17"/>
        <v>0.95588235294117652</v>
      </c>
    </row>
    <row r="71" spans="1:11" ht="15" customHeight="1" x14ac:dyDescent="0.25">
      <c r="A71" s="78">
        <v>65</v>
      </c>
      <c r="B71" s="93" t="s">
        <v>129</v>
      </c>
      <c r="C71" s="50" t="s">
        <v>130</v>
      </c>
      <c r="D71" s="50" t="s">
        <v>131</v>
      </c>
      <c r="E71" s="25">
        <f>SUM(E72:E75)</f>
        <v>33565700</v>
      </c>
      <c r="F71" s="25">
        <f>SUM(F72:F75)</f>
        <v>58055700</v>
      </c>
      <c r="G71" s="25">
        <f>SUM(G72:G75)</f>
        <v>55550452</v>
      </c>
      <c r="H71" s="25">
        <f>SUM(H72:H75)</f>
        <v>87778197</v>
      </c>
      <c r="I71" s="82">
        <f t="shared" si="17"/>
        <v>1.5119651817134234</v>
      </c>
    </row>
    <row r="72" spans="1:11" ht="15" customHeight="1" x14ac:dyDescent="0.25">
      <c r="A72" s="78">
        <v>66</v>
      </c>
      <c r="B72" s="97" t="s">
        <v>349</v>
      </c>
      <c r="C72" s="47" t="s">
        <v>353</v>
      </c>
      <c r="D72" s="47" t="s">
        <v>132</v>
      </c>
      <c r="E72" s="66">
        <v>22980700</v>
      </c>
      <c r="F72" s="56">
        <v>22498700</v>
      </c>
      <c r="G72" s="56">
        <v>20404474</v>
      </c>
      <c r="H72" s="66">
        <v>25280000</v>
      </c>
      <c r="I72" s="84">
        <f t="shared" si="17"/>
        <v>1.1236204758497157</v>
      </c>
    </row>
    <row r="73" spans="1:11" ht="15" customHeight="1" x14ac:dyDescent="0.25">
      <c r="A73" s="78">
        <v>67</v>
      </c>
      <c r="B73" s="97" t="s">
        <v>350</v>
      </c>
      <c r="C73" s="107" t="s">
        <v>354</v>
      </c>
      <c r="D73" s="47" t="s">
        <v>136</v>
      </c>
      <c r="E73" s="66">
        <v>10000000</v>
      </c>
      <c r="F73" s="56">
        <v>34900000</v>
      </c>
      <c r="G73" s="56">
        <v>34506000</v>
      </c>
      <c r="H73" s="66">
        <v>61768197</v>
      </c>
      <c r="I73" s="84">
        <f t="shared" si="17"/>
        <v>1.7698623782234957</v>
      </c>
    </row>
    <row r="74" spans="1:11" ht="15" customHeight="1" x14ac:dyDescent="0.25">
      <c r="A74" s="78">
        <v>68</v>
      </c>
      <c r="B74" s="97" t="s">
        <v>351</v>
      </c>
      <c r="C74" s="107" t="s">
        <v>355</v>
      </c>
      <c r="D74" s="47" t="s">
        <v>277</v>
      </c>
      <c r="E74" s="66">
        <v>35000</v>
      </c>
      <c r="F74" s="56">
        <v>35000</v>
      </c>
      <c r="G74" s="56">
        <v>28504</v>
      </c>
      <c r="H74" s="66">
        <v>30000</v>
      </c>
      <c r="I74" s="84">
        <f t="shared" si="17"/>
        <v>0.8571428571428571</v>
      </c>
    </row>
    <row r="75" spans="1:11" ht="15" customHeight="1" x14ac:dyDescent="0.25">
      <c r="A75" s="78">
        <v>69</v>
      </c>
      <c r="B75" s="97" t="s">
        <v>352</v>
      </c>
      <c r="C75" s="107" t="s">
        <v>356</v>
      </c>
      <c r="D75" s="47" t="s">
        <v>137</v>
      </c>
      <c r="E75" s="66">
        <v>550000</v>
      </c>
      <c r="F75" s="56">
        <v>622000</v>
      </c>
      <c r="G75" s="56">
        <v>611474</v>
      </c>
      <c r="H75" s="66">
        <v>700000</v>
      </c>
      <c r="I75" s="84">
        <f t="shared" si="17"/>
        <v>1.1254019292604502</v>
      </c>
    </row>
    <row r="76" spans="1:11" ht="15" customHeight="1" x14ac:dyDescent="0.25">
      <c r="A76" s="78">
        <v>70</v>
      </c>
      <c r="B76" s="90" t="s">
        <v>18</v>
      </c>
      <c r="C76" s="80" t="s">
        <v>138</v>
      </c>
      <c r="D76" s="80" t="s">
        <v>139</v>
      </c>
      <c r="E76" s="76">
        <v>3000000</v>
      </c>
      <c r="F76" s="109">
        <v>3000000</v>
      </c>
      <c r="G76" s="109">
        <v>2672335</v>
      </c>
      <c r="H76" s="76">
        <v>3000000</v>
      </c>
      <c r="I76" s="81">
        <f t="shared" si="17"/>
        <v>1</v>
      </c>
    </row>
    <row r="77" spans="1:11" ht="15" customHeight="1" x14ac:dyDescent="0.25">
      <c r="A77" s="78">
        <v>71</v>
      </c>
      <c r="B77" s="90" t="s">
        <v>19</v>
      </c>
      <c r="C77" s="80" t="s">
        <v>140</v>
      </c>
      <c r="D77" s="80" t="s">
        <v>141</v>
      </c>
      <c r="E77" s="76">
        <f>SUM(E78:E81)</f>
        <v>120344914</v>
      </c>
      <c r="F77" s="76">
        <f>SUM(F78:F81)</f>
        <v>169728265</v>
      </c>
      <c r="G77" s="76">
        <f>SUM(G78:G81)</f>
        <v>47753830</v>
      </c>
      <c r="H77" s="76">
        <f>SUM(H78:H81)</f>
        <v>134567852</v>
      </c>
      <c r="I77" s="81">
        <f t="shared" si="17"/>
        <v>0.7928429127582256</v>
      </c>
    </row>
    <row r="78" spans="1:11" ht="15" customHeight="1" x14ac:dyDescent="0.25">
      <c r="A78" s="78">
        <v>72</v>
      </c>
      <c r="B78" s="93" t="s">
        <v>105</v>
      </c>
      <c r="C78" s="50" t="s">
        <v>247</v>
      </c>
      <c r="D78" s="50" t="s">
        <v>248</v>
      </c>
      <c r="E78" s="55">
        <v>2298680</v>
      </c>
      <c r="F78" s="58">
        <v>3438736</v>
      </c>
      <c r="G78" s="58">
        <v>3438736</v>
      </c>
      <c r="H78" s="55">
        <v>2873898</v>
      </c>
      <c r="I78" s="85">
        <f t="shared" si="17"/>
        <v>0.83574255191442437</v>
      </c>
    </row>
    <row r="79" spans="1:11" ht="15" customHeight="1" x14ac:dyDescent="0.25">
      <c r="A79" s="78">
        <v>73</v>
      </c>
      <c r="B79" s="93" t="s">
        <v>106</v>
      </c>
      <c r="C79" s="50" t="s">
        <v>142</v>
      </c>
      <c r="D79" s="50" t="s">
        <v>144</v>
      </c>
      <c r="E79" s="55">
        <v>27362663</v>
      </c>
      <c r="F79" s="58">
        <v>29239663</v>
      </c>
      <c r="G79" s="58">
        <v>25916743</v>
      </c>
      <c r="H79" s="55">
        <v>27108904</v>
      </c>
      <c r="I79" s="82">
        <f t="shared" si="17"/>
        <v>0.92712778529629425</v>
      </c>
    </row>
    <row r="80" spans="1:11" ht="15" customHeight="1" x14ac:dyDescent="0.25">
      <c r="A80" s="78">
        <v>74</v>
      </c>
      <c r="B80" s="93" t="s">
        <v>146</v>
      </c>
      <c r="C80" s="50" t="s">
        <v>143</v>
      </c>
      <c r="D80" s="50" t="s">
        <v>145</v>
      </c>
      <c r="E80" s="55">
        <v>8975000</v>
      </c>
      <c r="F80" s="58">
        <v>19102000</v>
      </c>
      <c r="G80" s="58">
        <v>18398351</v>
      </c>
      <c r="H80" s="55">
        <v>8380000</v>
      </c>
      <c r="I80" s="82">
        <f t="shared" si="17"/>
        <v>0.43869751858444139</v>
      </c>
      <c r="K80" s="70"/>
    </row>
    <row r="81" spans="1:11" ht="15" customHeight="1" x14ac:dyDescent="0.25">
      <c r="A81" s="78">
        <v>75</v>
      </c>
      <c r="B81" s="93" t="s">
        <v>249</v>
      </c>
      <c r="C81" s="50" t="s">
        <v>13</v>
      </c>
      <c r="D81" s="50" t="s">
        <v>263</v>
      </c>
      <c r="E81" s="55">
        <v>81708571</v>
      </c>
      <c r="F81" s="58">
        <v>117947866</v>
      </c>
      <c r="G81" s="58">
        <v>0</v>
      </c>
      <c r="H81" s="55">
        <v>96205050</v>
      </c>
      <c r="I81" s="82">
        <f t="shared" si="17"/>
        <v>0.81565740239844609</v>
      </c>
    </row>
    <row r="82" spans="1:11" ht="15" customHeight="1" x14ac:dyDescent="0.25">
      <c r="A82" s="78">
        <v>76</v>
      </c>
      <c r="B82" s="98" t="s">
        <v>33</v>
      </c>
      <c r="C82" s="212" t="s">
        <v>11</v>
      </c>
      <c r="D82" s="213"/>
      <c r="E82" s="67">
        <f>E54+E65+E66+E76+E77</f>
        <v>346435110</v>
      </c>
      <c r="F82" s="67">
        <f>F54+F65+F66+F76+F77</f>
        <v>431625086</v>
      </c>
      <c r="G82" s="67">
        <f>G54+G65+G66+G76+G77</f>
        <v>298300300</v>
      </c>
      <c r="H82" s="67">
        <f>H54+H65+H66+H76+H77</f>
        <v>443918849</v>
      </c>
      <c r="I82" s="85">
        <f t="shared" si="17"/>
        <v>1.0284825034474478</v>
      </c>
      <c r="J82" s="28"/>
      <c r="K82"/>
    </row>
    <row r="83" spans="1:11" ht="15" customHeight="1" x14ac:dyDescent="0.25">
      <c r="A83" s="78">
        <v>77</v>
      </c>
      <c r="B83" s="90" t="s">
        <v>20</v>
      </c>
      <c r="C83" s="80" t="s">
        <v>86</v>
      </c>
      <c r="D83" s="80" t="s">
        <v>147</v>
      </c>
      <c r="E83" s="76">
        <f t="shared" ref="E83" si="18">SUM(E84:E88)</f>
        <v>381807997</v>
      </c>
      <c r="F83" s="76">
        <f t="shared" ref="F83:H83" si="19">SUM(F84:F88)</f>
        <v>367284924</v>
      </c>
      <c r="G83" s="76">
        <f t="shared" si="19"/>
        <v>145843358</v>
      </c>
      <c r="H83" s="76">
        <f t="shared" si="19"/>
        <v>244257522</v>
      </c>
      <c r="I83" s="81">
        <f t="shared" si="17"/>
        <v>0.66503552430047475</v>
      </c>
    </row>
    <row r="84" spans="1:11" ht="15" customHeight="1" x14ac:dyDescent="0.25">
      <c r="A84" s="78">
        <v>78</v>
      </c>
      <c r="B84" s="93" t="s">
        <v>148</v>
      </c>
      <c r="C84" s="50" t="s">
        <v>426</v>
      </c>
      <c r="D84" s="50" t="s">
        <v>427</v>
      </c>
      <c r="E84" s="25">
        <v>0</v>
      </c>
      <c r="F84" s="25">
        <v>0</v>
      </c>
      <c r="G84" s="25">
        <v>0</v>
      </c>
      <c r="H84" s="25">
        <v>0</v>
      </c>
      <c r="I84" s="158"/>
    </row>
    <row r="85" spans="1:11" s="45" customFormat="1" ht="15" customHeight="1" x14ac:dyDescent="0.25">
      <c r="A85" s="78">
        <v>79</v>
      </c>
      <c r="B85" s="93" t="s">
        <v>149</v>
      </c>
      <c r="C85" s="50" t="s">
        <v>150</v>
      </c>
      <c r="D85" s="50" t="s">
        <v>151</v>
      </c>
      <c r="E85" s="55">
        <v>284270931</v>
      </c>
      <c r="F85" s="55">
        <v>281970931</v>
      </c>
      <c r="G85" s="58">
        <v>110890431</v>
      </c>
      <c r="H85" s="55">
        <v>227560920</v>
      </c>
      <c r="I85" s="82">
        <f t="shared" ref="I85:I91" si="20">H85/F85</f>
        <v>0.80703680763461394</v>
      </c>
      <c r="K85" s="69"/>
    </row>
    <row r="86" spans="1:11" ht="15" customHeight="1" x14ac:dyDescent="0.25">
      <c r="A86" s="78">
        <v>80</v>
      </c>
      <c r="B86" s="93" t="s">
        <v>152</v>
      </c>
      <c r="C86" s="50" t="s">
        <v>153</v>
      </c>
      <c r="D86" s="50" t="s">
        <v>154</v>
      </c>
      <c r="E86" s="55">
        <v>578732</v>
      </c>
      <c r="F86" s="55">
        <v>417657</v>
      </c>
      <c r="G86" s="58">
        <v>317621</v>
      </c>
      <c r="H86" s="55">
        <v>100000</v>
      </c>
      <c r="I86" s="82">
        <f t="shared" si="20"/>
        <v>0.23943092058794657</v>
      </c>
    </row>
    <row r="87" spans="1:11" ht="15" customHeight="1" x14ac:dyDescent="0.25">
      <c r="A87" s="78">
        <v>81</v>
      </c>
      <c r="B87" s="93" t="s">
        <v>155</v>
      </c>
      <c r="C87" s="50" t="s">
        <v>156</v>
      </c>
      <c r="D87" s="50" t="s">
        <v>157</v>
      </c>
      <c r="E87" s="55">
        <v>16631420</v>
      </c>
      <c r="F87" s="55">
        <v>18840210</v>
      </c>
      <c r="G87" s="58">
        <v>15720618</v>
      </c>
      <c r="H87" s="55">
        <v>3855672</v>
      </c>
      <c r="I87" s="82">
        <f t="shared" si="20"/>
        <v>0.20465122204051867</v>
      </c>
    </row>
    <row r="88" spans="1:11" ht="15" customHeight="1" x14ac:dyDescent="0.25">
      <c r="A88" s="78">
        <v>82</v>
      </c>
      <c r="B88" s="93" t="s">
        <v>428</v>
      </c>
      <c r="C88" s="50" t="s">
        <v>158</v>
      </c>
      <c r="D88" s="50" t="s">
        <v>159</v>
      </c>
      <c r="E88" s="55">
        <v>80326914</v>
      </c>
      <c r="F88" s="55">
        <v>66056126</v>
      </c>
      <c r="G88" s="58">
        <v>18914688</v>
      </c>
      <c r="H88" s="55">
        <v>12740930</v>
      </c>
      <c r="I88" s="82">
        <f t="shared" si="20"/>
        <v>0.19288036964202229</v>
      </c>
    </row>
    <row r="89" spans="1:11" ht="15" customHeight="1" x14ac:dyDescent="0.25">
      <c r="A89" s="78">
        <v>83</v>
      </c>
      <c r="B89" s="100" t="s">
        <v>21</v>
      </c>
      <c r="C89" s="80" t="s">
        <v>160</v>
      </c>
      <c r="D89" s="80" t="s">
        <v>161</v>
      </c>
      <c r="E89" s="76">
        <f>SUM(E90:E91)</f>
        <v>15909300</v>
      </c>
      <c r="F89" s="76">
        <f>SUM(F90:F91)</f>
        <v>15909300</v>
      </c>
      <c r="G89" s="76">
        <f>SUM(G90:G91)</f>
        <v>0</v>
      </c>
      <c r="H89" s="76">
        <f>SUM(H90:H91)</f>
        <v>30908381</v>
      </c>
      <c r="I89" s="81">
        <f t="shared" si="20"/>
        <v>1.942786986228181</v>
      </c>
    </row>
    <row r="90" spans="1:11" ht="15" customHeight="1" x14ac:dyDescent="0.25">
      <c r="A90" s="78">
        <v>84</v>
      </c>
      <c r="B90" s="93" t="s">
        <v>162</v>
      </c>
      <c r="C90" s="50" t="s">
        <v>163</v>
      </c>
      <c r="D90" s="50" t="s">
        <v>164</v>
      </c>
      <c r="E90" s="55">
        <v>12527000</v>
      </c>
      <c r="F90" s="55">
        <v>12527000</v>
      </c>
      <c r="G90" s="58">
        <v>0</v>
      </c>
      <c r="H90" s="55">
        <v>24337300</v>
      </c>
      <c r="I90" s="82">
        <f t="shared" si="20"/>
        <v>1.9427875788297277</v>
      </c>
    </row>
    <row r="91" spans="1:11" ht="15" customHeight="1" x14ac:dyDescent="0.25">
      <c r="A91" s="78">
        <v>85</v>
      </c>
      <c r="B91" s="93" t="s">
        <v>165</v>
      </c>
      <c r="C91" s="50" t="s">
        <v>166</v>
      </c>
      <c r="D91" s="50" t="s">
        <v>167</v>
      </c>
      <c r="E91" s="55">
        <v>3382300</v>
      </c>
      <c r="F91" s="55">
        <v>3382300</v>
      </c>
      <c r="G91" s="58">
        <v>0</v>
      </c>
      <c r="H91" s="55">
        <v>6571081</v>
      </c>
      <c r="I91" s="82">
        <f t="shared" si="20"/>
        <v>1.9427847914141265</v>
      </c>
    </row>
    <row r="92" spans="1:11" ht="15" customHeight="1" x14ac:dyDescent="0.25">
      <c r="A92" s="78">
        <v>86</v>
      </c>
      <c r="B92" s="90" t="s">
        <v>28</v>
      </c>
      <c r="C92" s="80" t="s">
        <v>61</v>
      </c>
      <c r="D92" s="80" t="s">
        <v>168</v>
      </c>
      <c r="E92" s="76">
        <v>0</v>
      </c>
      <c r="F92" s="76">
        <v>0</v>
      </c>
      <c r="G92" s="76">
        <v>0</v>
      </c>
      <c r="H92" s="76">
        <v>0</v>
      </c>
      <c r="I92" s="158"/>
    </row>
    <row r="93" spans="1:11" ht="15" customHeight="1" x14ac:dyDescent="0.25">
      <c r="A93" s="78">
        <v>87</v>
      </c>
      <c r="B93" s="101" t="s">
        <v>34</v>
      </c>
      <c r="C93" s="212" t="s">
        <v>12</v>
      </c>
      <c r="D93" s="213"/>
      <c r="E93" s="27">
        <f>E83+E89+E92</f>
        <v>397717297</v>
      </c>
      <c r="F93" s="27">
        <f>F83+F89+F92</f>
        <v>383194224</v>
      </c>
      <c r="G93" s="27">
        <f>G83+G89+G92</f>
        <v>145843358</v>
      </c>
      <c r="H93" s="27">
        <f>H83+H89+H92</f>
        <v>275165903</v>
      </c>
      <c r="I93" s="85">
        <f t="shared" ref="I93:I99" si="21">H93/F93</f>
        <v>0.71808468334324371</v>
      </c>
      <c r="K93"/>
    </row>
    <row r="94" spans="1:11" ht="15" customHeight="1" x14ac:dyDescent="0.25">
      <c r="A94" s="78">
        <v>88</v>
      </c>
      <c r="B94" s="101" t="s">
        <v>43</v>
      </c>
      <c r="C94" s="49" t="s">
        <v>15</v>
      </c>
      <c r="D94" s="49" t="s">
        <v>276</v>
      </c>
      <c r="E94" s="27">
        <f>SUM(E95:E98)</f>
        <v>31122593</v>
      </c>
      <c r="F94" s="27">
        <f t="shared" ref="F94:G94" si="22">SUM(F95:F98)</f>
        <v>182227551</v>
      </c>
      <c r="G94" s="27">
        <f t="shared" si="22"/>
        <v>332227551</v>
      </c>
      <c r="H94" s="27">
        <f>SUM(H95:H98)</f>
        <v>187167248</v>
      </c>
      <c r="I94" s="85">
        <f t="shared" si="21"/>
        <v>1.0271073005859581</v>
      </c>
    </row>
    <row r="95" spans="1:11" ht="15" customHeight="1" x14ac:dyDescent="0.25">
      <c r="A95" s="78">
        <v>89</v>
      </c>
      <c r="B95" s="93" t="s">
        <v>272</v>
      </c>
      <c r="C95" s="50" t="s">
        <v>500</v>
      </c>
      <c r="D95" s="50" t="s">
        <v>499</v>
      </c>
      <c r="E95" s="25">
        <v>0</v>
      </c>
      <c r="F95" s="25">
        <v>151083601</v>
      </c>
      <c r="G95" s="25">
        <v>151083601</v>
      </c>
      <c r="H95" s="25">
        <v>151000000</v>
      </c>
      <c r="I95" s="82">
        <f t="shared" si="21"/>
        <v>0.99944665735098548</v>
      </c>
    </row>
    <row r="96" spans="1:11" ht="15" customHeight="1" x14ac:dyDescent="0.25">
      <c r="A96" s="78">
        <v>90</v>
      </c>
      <c r="B96" s="93" t="s">
        <v>274</v>
      </c>
      <c r="C96" s="50" t="s">
        <v>273</v>
      </c>
      <c r="D96" s="50" t="s">
        <v>275</v>
      </c>
      <c r="E96" s="25">
        <v>2207673</v>
      </c>
      <c r="F96" s="25">
        <v>2448494</v>
      </c>
      <c r="G96" s="25">
        <v>2448494</v>
      </c>
      <c r="H96" s="25">
        <v>2126252</v>
      </c>
      <c r="I96" s="82">
        <f t="shared" si="21"/>
        <v>0.86839175427834414</v>
      </c>
      <c r="K96" s="70"/>
    </row>
    <row r="97" spans="1:11" ht="15" customHeight="1" x14ac:dyDescent="0.25">
      <c r="A97" s="78">
        <v>91</v>
      </c>
      <c r="B97" s="93" t="s">
        <v>503</v>
      </c>
      <c r="C97" s="50" t="s">
        <v>244</v>
      </c>
      <c r="D97" s="50" t="s">
        <v>245</v>
      </c>
      <c r="E97" s="25">
        <v>28914920</v>
      </c>
      <c r="F97" s="58">
        <v>28695456</v>
      </c>
      <c r="G97" s="58">
        <v>28695456</v>
      </c>
      <c r="H97" s="25">
        <v>34040996</v>
      </c>
      <c r="I97" s="82">
        <f>H97/F97</f>
        <v>1.1862852432106323</v>
      </c>
    </row>
    <row r="98" spans="1:11" ht="15" customHeight="1" x14ac:dyDescent="0.25">
      <c r="A98" s="78">
        <v>92</v>
      </c>
      <c r="B98" s="93" t="s">
        <v>504</v>
      </c>
      <c r="C98" s="194" t="s">
        <v>501</v>
      </c>
      <c r="D98" s="50" t="s">
        <v>502</v>
      </c>
      <c r="E98" s="25">
        <v>0</v>
      </c>
      <c r="F98" s="58">
        <v>0</v>
      </c>
      <c r="G98" s="58">
        <v>150000000</v>
      </c>
      <c r="H98" s="25">
        <v>0</v>
      </c>
      <c r="I98" s="158"/>
    </row>
    <row r="99" spans="1:11" ht="15" customHeight="1" x14ac:dyDescent="0.25">
      <c r="A99" s="78">
        <v>93</v>
      </c>
      <c r="B99" s="101" t="s">
        <v>35</v>
      </c>
      <c r="C99" s="212" t="s">
        <v>15</v>
      </c>
      <c r="D99" s="213"/>
      <c r="E99" s="67">
        <f t="shared" ref="E99" si="23">E94</f>
        <v>31122593</v>
      </c>
      <c r="F99" s="67">
        <f t="shared" ref="F99:H99" si="24">F94</f>
        <v>182227551</v>
      </c>
      <c r="G99" s="67">
        <f t="shared" si="24"/>
        <v>332227551</v>
      </c>
      <c r="H99" s="67">
        <f t="shared" si="24"/>
        <v>187167248</v>
      </c>
      <c r="I99" s="85">
        <f t="shared" si="21"/>
        <v>1.0271073005859581</v>
      </c>
      <c r="K99"/>
    </row>
    <row r="100" spans="1:11" ht="15" customHeight="1" x14ac:dyDescent="0.25">
      <c r="A100" s="78">
        <v>94</v>
      </c>
      <c r="B100" s="224" t="s">
        <v>57</v>
      </c>
      <c r="C100" s="224"/>
      <c r="D100" s="104"/>
      <c r="E100" s="86">
        <f>E54+E65+E66+E76+E77+E83+E89+E92+E94</f>
        <v>775275000</v>
      </c>
      <c r="F100" s="86">
        <f>F54+F65+F66+F76+F77+F83+F89+F92+F94</f>
        <v>997046861</v>
      </c>
      <c r="G100" s="86">
        <f>G54+G65+G66+G76+G77+G83+G89+G92+G94</f>
        <v>776371209</v>
      </c>
      <c r="H100" s="86">
        <f>H54+H65+H66+H76+H77+H83+H89+H92+H94</f>
        <v>906252000</v>
      </c>
      <c r="I100" s="87">
        <f>H100/F100</f>
        <v>0.90893621498498456</v>
      </c>
    </row>
  </sheetData>
  <sheetProtection selectLockedCells="1" selectUnlockedCells="1"/>
  <mergeCells count="11">
    <mergeCell ref="A4:I4"/>
    <mergeCell ref="B53:I53"/>
    <mergeCell ref="C36:D36"/>
    <mergeCell ref="C45:D45"/>
    <mergeCell ref="C51:D51"/>
    <mergeCell ref="B52:C52"/>
    <mergeCell ref="B100:C100"/>
    <mergeCell ref="B8:I8"/>
    <mergeCell ref="C82:D82"/>
    <mergeCell ref="C93:D93"/>
    <mergeCell ref="C99:D99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3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/>
  </sheetViews>
  <sheetFormatPr defaultRowHeight="13.2" x14ac:dyDescent="0.25"/>
  <cols>
    <col min="1" max="2" width="5.6640625" customWidth="1"/>
    <col min="3" max="3" width="35.6640625" customWidth="1"/>
    <col min="4" max="4" width="5.6640625" customWidth="1"/>
    <col min="5" max="8" width="9.6640625" customWidth="1"/>
    <col min="9" max="9" width="8.33203125" customWidth="1"/>
  </cols>
  <sheetData>
    <row r="1" spans="1:11" ht="15" customHeight="1" x14ac:dyDescent="0.25">
      <c r="A1" s="1"/>
      <c r="B1" s="1"/>
      <c r="C1" s="1"/>
      <c r="D1" s="1"/>
      <c r="E1" s="1"/>
      <c r="F1" s="1"/>
      <c r="G1" s="1"/>
      <c r="I1" s="2" t="s">
        <v>265</v>
      </c>
    </row>
    <row r="2" spans="1:11" ht="15" customHeight="1" x14ac:dyDescent="0.25">
      <c r="A2" s="1"/>
      <c r="B2" s="1"/>
      <c r="C2" s="1"/>
      <c r="D2" s="1"/>
      <c r="E2" s="1"/>
      <c r="F2" s="1"/>
      <c r="G2" s="1"/>
      <c r="I2" s="2" t="str">
        <f>'1. melléklet'!H2</f>
        <v>az  2/2024. (II.20.) önkormányzati rendelethez</v>
      </c>
    </row>
    <row r="3" spans="1:11" s="9" customFormat="1" ht="15" customHeight="1" x14ac:dyDescent="0.25">
      <c r="A3" s="11"/>
      <c r="B3" s="11"/>
      <c r="C3" s="12"/>
      <c r="D3" s="12"/>
      <c r="E3" s="12"/>
      <c r="F3" s="12"/>
      <c r="G3" s="12"/>
      <c r="H3" s="12"/>
    </row>
    <row r="4" spans="1:11" s="9" customFormat="1" ht="15" customHeight="1" x14ac:dyDescent="0.25">
      <c r="A4" s="219" t="s">
        <v>494</v>
      </c>
      <c r="B4" s="219"/>
      <c r="C4" s="219"/>
      <c r="D4" s="219"/>
      <c r="E4" s="219"/>
      <c r="F4" s="219"/>
      <c r="G4" s="219"/>
      <c r="H4" s="219"/>
      <c r="I4" s="219"/>
    </row>
    <row r="5" spans="1:11" ht="15" customHeight="1" x14ac:dyDescent="0.25">
      <c r="A5" s="15"/>
      <c r="B5" s="15"/>
      <c r="C5" s="15"/>
      <c r="D5" s="15"/>
      <c r="I5" s="4"/>
    </row>
    <row r="6" spans="1:11" ht="15" customHeight="1" x14ac:dyDescent="0.25">
      <c r="A6" s="77"/>
      <c r="B6" s="78" t="s">
        <v>33</v>
      </c>
      <c r="C6" s="78" t="s">
        <v>326</v>
      </c>
      <c r="D6" s="78" t="s">
        <v>35</v>
      </c>
      <c r="E6" s="78" t="s">
        <v>36</v>
      </c>
      <c r="F6" s="78" t="s">
        <v>37</v>
      </c>
      <c r="G6" s="78" t="s">
        <v>38</v>
      </c>
      <c r="H6" s="78" t="s">
        <v>39</v>
      </c>
      <c r="I6" s="77" t="s">
        <v>40</v>
      </c>
      <c r="K6" s="68"/>
    </row>
    <row r="7" spans="1:11" ht="40.799999999999997" x14ac:dyDescent="0.25">
      <c r="A7" s="78">
        <v>1</v>
      </c>
      <c r="B7" s="77" t="s">
        <v>0</v>
      </c>
      <c r="C7" s="78" t="s">
        <v>1</v>
      </c>
      <c r="D7" s="77" t="s">
        <v>108</v>
      </c>
      <c r="E7" s="77" t="s">
        <v>474</v>
      </c>
      <c r="F7" s="77" t="s">
        <v>495</v>
      </c>
      <c r="G7" s="77" t="s">
        <v>496</v>
      </c>
      <c r="H7" s="77" t="s">
        <v>497</v>
      </c>
      <c r="I7" s="79" t="s">
        <v>498</v>
      </c>
    </row>
    <row r="8" spans="1:11" ht="15" customHeight="1" x14ac:dyDescent="0.25">
      <c r="A8" s="78">
        <v>2</v>
      </c>
      <c r="B8" s="225" t="s">
        <v>2</v>
      </c>
      <c r="C8" s="225"/>
      <c r="D8" s="225"/>
      <c r="E8" s="225"/>
      <c r="F8" s="225"/>
      <c r="G8" s="225"/>
      <c r="H8" s="225"/>
      <c r="I8" s="225"/>
    </row>
    <row r="9" spans="1:11" s="46" customFormat="1" ht="15" customHeight="1" x14ac:dyDescent="0.25">
      <c r="A9" s="78">
        <v>3</v>
      </c>
      <c r="B9" s="90" t="s">
        <v>4</v>
      </c>
      <c r="C9" s="80" t="s">
        <v>3</v>
      </c>
      <c r="D9" s="80" t="s">
        <v>191</v>
      </c>
      <c r="E9" s="76">
        <f>SUM(E10:E13)</f>
        <v>1560000</v>
      </c>
      <c r="F9" s="76">
        <f>SUM(F10:F13)</f>
        <v>1533297</v>
      </c>
      <c r="G9" s="76">
        <f>SUM(G10:G13)</f>
        <v>1533297</v>
      </c>
      <c r="H9" s="76">
        <f>SUM(H10:H13)</f>
        <v>1616800</v>
      </c>
      <c r="I9" s="81">
        <f>H9/F9</f>
        <v>1.0544597687206065</v>
      </c>
      <c r="J9" s="17"/>
    </row>
    <row r="10" spans="1:11" s="46" customFormat="1" ht="15" customHeight="1" x14ac:dyDescent="0.25">
      <c r="A10" s="78">
        <v>4</v>
      </c>
      <c r="B10" s="93" t="s">
        <v>50</v>
      </c>
      <c r="C10" s="50" t="s">
        <v>196</v>
      </c>
      <c r="D10" s="50" t="s">
        <v>195</v>
      </c>
      <c r="E10" s="25">
        <v>1200000</v>
      </c>
      <c r="F10" s="58">
        <v>1246128</v>
      </c>
      <c r="G10" s="58">
        <v>1246128</v>
      </c>
      <c r="H10" s="25">
        <v>1300000</v>
      </c>
      <c r="I10" s="82">
        <f t="shared" ref="I10:I14" si="0">H10/F10</f>
        <v>1.043231513937573</v>
      </c>
      <c r="J10" s="17"/>
    </row>
    <row r="11" spans="1:11" s="46" customFormat="1" ht="15" customHeight="1" x14ac:dyDescent="0.25">
      <c r="A11" s="78">
        <v>5</v>
      </c>
      <c r="B11" s="93" t="s">
        <v>51</v>
      </c>
      <c r="C11" s="50" t="s">
        <v>304</v>
      </c>
      <c r="D11" s="50" t="s">
        <v>305</v>
      </c>
      <c r="E11" s="25">
        <v>360000</v>
      </c>
      <c r="F11" s="58">
        <v>287000</v>
      </c>
      <c r="G11" s="58">
        <v>287000</v>
      </c>
      <c r="H11" s="25">
        <v>316800</v>
      </c>
      <c r="I11" s="82">
        <f t="shared" si="0"/>
        <v>1.1038327526132403</v>
      </c>
      <c r="J11" s="17"/>
    </row>
    <row r="12" spans="1:11" s="46" customFormat="1" ht="15" customHeight="1" x14ac:dyDescent="0.25">
      <c r="A12" s="78">
        <v>6</v>
      </c>
      <c r="B12" s="93" t="s">
        <v>52</v>
      </c>
      <c r="C12" s="50" t="s">
        <v>199</v>
      </c>
      <c r="D12" s="50" t="s">
        <v>201</v>
      </c>
      <c r="E12" s="25">
        <v>0</v>
      </c>
      <c r="F12" s="58">
        <v>166</v>
      </c>
      <c r="G12" s="58">
        <v>166</v>
      </c>
      <c r="H12" s="25">
        <v>0</v>
      </c>
      <c r="I12" s="82">
        <f t="shared" si="0"/>
        <v>0</v>
      </c>
      <c r="J12" s="17"/>
    </row>
    <row r="13" spans="1:11" s="9" customFormat="1" ht="15" customHeight="1" x14ac:dyDescent="0.25">
      <c r="A13" s="78">
        <v>7</v>
      </c>
      <c r="B13" s="93" t="s">
        <v>477</v>
      </c>
      <c r="C13" s="50" t="s">
        <v>200</v>
      </c>
      <c r="D13" s="50" t="s">
        <v>281</v>
      </c>
      <c r="E13" s="25">
        <v>0</v>
      </c>
      <c r="F13" s="58">
        <v>3</v>
      </c>
      <c r="G13" s="58">
        <v>3</v>
      </c>
      <c r="H13" s="25">
        <v>0</v>
      </c>
      <c r="I13" s="82">
        <f t="shared" si="0"/>
        <v>0</v>
      </c>
      <c r="J13" s="17"/>
    </row>
    <row r="14" spans="1:11" ht="15.75" customHeight="1" x14ac:dyDescent="0.25">
      <c r="A14" s="78">
        <v>8</v>
      </c>
      <c r="B14" s="96" t="s">
        <v>33</v>
      </c>
      <c r="C14" s="220" t="s">
        <v>3</v>
      </c>
      <c r="D14" s="221"/>
      <c r="E14" s="27">
        <f t="shared" ref="E14" si="1">E9</f>
        <v>1560000</v>
      </c>
      <c r="F14" s="27">
        <f t="shared" ref="F14:H14" si="2">F9</f>
        <v>1533297</v>
      </c>
      <c r="G14" s="27">
        <f t="shared" si="2"/>
        <v>1533297</v>
      </c>
      <c r="H14" s="27">
        <f t="shared" si="2"/>
        <v>1616800</v>
      </c>
      <c r="I14" s="81">
        <f t="shared" si="0"/>
        <v>1.0544597687206065</v>
      </c>
      <c r="J14" s="5"/>
    </row>
    <row r="15" spans="1:11" ht="15.75" customHeight="1" x14ac:dyDescent="0.25">
      <c r="A15" s="78">
        <v>9</v>
      </c>
      <c r="B15" s="96" t="s">
        <v>326</v>
      </c>
      <c r="C15" s="220" t="s">
        <v>251</v>
      </c>
      <c r="D15" s="221"/>
      <c r="E15" s="27">
        <v>0</v>
      </c>
      <c r="F15" s="27">
        <v>0</v>
      </c>
      <c r="G15" s="27">
        <v>0</v>
      </c>
      <c r="H15" s="27">
        <v>0</v>
      </c>
      <c r="I15" s="157"/>
    </row>
    <row r="16" spans="1:11" ht="15" customHeight="1" x14ac:dyDescent="0.25">
      <c r="A16" s="78">
        <v>10</v>
      </c>
      <c r="B16" s="90" t="s">
        <v>5</v>
      </c>
      <c r="C16" s="83" t="s">
        <v>58</v>
      </c>
      <c r="D16" s="83" t="s">
        <v>215</v>
      </c>
      <c r="E16" s="76">
        <v>669080</v>
      </c>
      <c r="F16" s="76">
        <v>669080</v>
      </c>
      <c r="G16" s="76">
        <v>669080</v>
      </c>
      <c r="H16" s="76">
        <v>575204</v>
      </c>
      <c r="I16" s="81">
        <f t="shared" ref="I16:I45" si="3">H16/F16</f>
        <v>0.85969390805284873</v>
      </c>
    </row>
    <row r="17" spans="1:11" ht="15" customHeight="1" x14ac:dyDescent="0.25">
      <c r="A17" s="78">
        <v>11</v>
      </c>
      <c r="B17" s="90" t="s">
        <v>17</v>
      </c>
      <c r="C17" s="80" t="s">
        <v>213</v>
      </c>
      <c r="D17" s="80" t="s">
        <v>214</v>
      </c>
      <c r="E17" s="76">
        <v>28914920</v>
      </c>
      <c r="F17" s="109">
        <v>28695456</v>
      </c>
      <c r="G17" s="109">
        <v>28695456</v>
      </c>
      <c r="H17" s="76">
        <v>34040996</v>
      </c>
      <c r="I17" s="81">
        <f t="shared" si="3"/>
        <v>1.1862852432106323</v>
      </c>
    </row>
    <row r="18" spans="1:11" ht="15" customHeight="1" x14ac:dyDescent="0.25">
      <c r="A18" s="78">
        <v>12</v>
      </c>
      <c r="B18" s="101" t="s">
        <v>35</v>
      </c>
      <c r="C18" s="220" t="s">
        <v>316</v>
      </c>
      <c r="D18" s="221"/>
      <c r="E18" s="27">
        <f>SUM(E16:E17)</f>
        <v>29584000</v>
      </c>
      <c r="F18" s="27">
        <f>SUM(F16:F17)</f>
        <v>29364536</v>
      </c>
      <c r="G18" s="27">
        <f>SUM(G16:G17)</f>
        <v>29364536</v>
      </c>
      <c r="H18" s="27">
        <f>SUM(H16:H17)</f>
        <v>34616200</v>
      </c>
      <c r="I18" s="82">
        <f t="shared" si="3"/>
        <v>1.1788437590159777</v>
      </c>
    </row>
    <row r="19" spans="1:11" ht="15" customHeight="1" x14ac:dyDescent="0.25">
      <c r="A19" s="145">
        <v>13</v>
      </c>
      <c r="B19" s="226" t="s">
        <v>87</v>
      </c>
      <c r="C19" s="227"/>
      <c r="D19" s="228"/>
      <c r="E19" s="86">
        <f>E14+E15+E18</f>
        <v>31144000</v>
      </c>
      <c r="F19" s="86">
        <f t="shared" ref="F19:H19" si="4">F14+F15+F18</f>
        <v>30897833</v>
      </c>
      <c r="G19" s="86">
        <f t="shared" si="4"/>
        <v>30897833</v>
      </c>
      <c r="H19" s="86">
        <f t="shared" si="4"/>
        <v>36233000</v>
      </c>
      <c r="I19" s="87">
        <f t="shared" si="3"/>
        <v>1.1726712355523443</v>
      </c>
    </row>
    <row r="20" spans="1:11" ht="15" customHeight="1" x14ac:dyDescent="0.25">
      <c r="A20" s="78">
        <v>14</v>
      </c>
      <c r="B20" s="216" t="s">
        <v>10</v>
      </c>
      <c r="C20" s="217"/>
      <c r="D20" s="217"/>
      <c r="E20" s="217"/>
      <c r="F20" s="217"/>
      <c r="G20" s="217"/>
      <c r="H20" s="217"/>
      <c r="I20" s="218"/>
    </row>
    <row r="21" spans="1:11" s="9" customFormat="1" ht="15" customHeight="1" x14ac:dyDescent="0.25">
      <c r="A21" s="78">
        <v>15</v>
      </c>
      <c r="B21" s="103" t="s">
        <v>4</v>
      </c>
      <c r="C21" s="49" t="s">
        <v>49</v>
      </c>
      <c r="D21" s="49" t="s">
        <v>109</v>
      </c>
      <c r="E21" s="27">
        <f t="shared" ref="E21" si="5">E22+E30</f>
        <v>17319506</v>
      </c>
      <c r="F21" s="27">
        <f t="shared" ref="F21:H21" si="6">F22+F30</f>
        <v>17447665</v>
      </c>
      <c r="G21" s="27">
        <f t="shared" si="6"/>
        <v>17447665</v>
      </c>
      <c r="H21" s="27">
        <f t="shared" si="6"/>
        <v>23559249</v>
      </c>
      <c r="I21" s="85">
        <f>H21/F21</f>
        <v>1.3502809115145207</v>
      </c>
    </row>
    <row r="22" spans="1:11" s="9" customFormat="1" ht="15" customHeight="1" x14ac:dyDescent="0.25">
      <c r="A22" s="78">
        <v>16</v>
      </c>
      <c r="B22" s="93" t="s">
        <v>50</v>
      </c>
      <c r="C22" s="50" t="s">
        <v>110</v>
      </c>
      <c r="D22" s="50" t="s">
        <v>111</v>
      </c>
      <c r="E22" s="25">
        <f t="shared" ref="E22" si="7">SUM(E23:E29)</f>
        <v>17294506</v>
      </c>
      <c r="F22" s="25">
        <f t="shared" ref="F22:H22" si="8">SUM(F23:F29)</f>
        <v>17447665</v>
      </c>
      <c r="G22" s="25">
        <f t="shared" ref="G22" si="9">SUM(G23:G29)</f>
        <v>17447665</v>
      </c>
      <c r="H22" s="25">
        <f t="shared" si="8"/>
        <v>23190449</v>
      </c>
      <c r="I22" s="82">
        <f t="shared" si="3"/>
        <v>1.3291434125999095</v>
      </c>
    </row>
    <row r="23" spans="1:11" s="9" customFormat="1" ht="15" customHeight="1" x14ac:dyDescent="0.25">
      <c r="A23" s="78">
        <v>17</v>
      </c>
      <c r="B23" s="102" t="s">
        <v>329</v>
      </c>
      <c r="C23" s="7" t="s">
        <v>338</v>
      </c>
      <c r="D23" s="47" t="s">
        <v>112</v>
      </c>
      <c r="E23" s="26">
        <v>15147112</v>
      </c>
      <c r="F23" s="56">
        <v>14922392</v>
      </c>
      <c r="G23" s="56">
        <v>14922392</v>
      </c>
      <c r="H23" s="26">
        <v>22042540</v>
      </c>
      <c r="I23" s="84">
        <f t="shared" si="3"/>
        <v>1.4771452190774776</v>
      </c>
    </row>
    <row r="24" spans="1:11" s="9" customFormat="1" ht="15" customHeight="1" x14ac:dyDescent="0.25">
      <c r="A24" s="78">
        <v>18</v>
      </c>
      <c r="B24" s="102" t="s">
        <v>330</v>
      </c>
      <c r="C24" s="7" t="s">
        <v>339</v>
      </c>
      <c r="D24" s="47" t="s">
        <v>311</v>
      </c>
      <c r="E24" s="26">
        <v>0</v>
      </c>
      <c r="F24" s="56">
        <v>450000</v>
      </c>
      <c r="G24" s="56">
        <v>450000</v>
      </c>
      <c r="H24" s="26">
        <v>0</v>
      </c>
      <c r="I24" s="157"/>
    </row>
    <row r="25" spans="1:11" s="9" customFormat="1" ht="15" customHeight="1" x14ac:dyDescent="0.25">
      <c r="A25" s="78">
        <v>19</v>
      </c>
      <c r="B25" s="102" t="s">
        <v>331</v>
      </c>
      <c r="C25" s="7" t="s">
        <v>343</v>
      </c>
      <c r="D25" s="47" t="s">
        <v>302</v>
      </c>
      <c r="E25" s="26">
        <v>0</v>
      </c>
      <c r="F25" s="56">
        <v>0</v>
      </c>
      <c r="G25" s="56">
        <v>0</v>
      </c>
      <c r="H25" s="26">
        <v>0</v>
      </c>
      <c r="I25" s="157"/>
    </row>
    <row r="26" spans="1:11" s="9" customFormat="1" ht="15" customHeight="1" x14ac:dyDescent="0.25">
      <c r="A26" s="78">
        <v>20</v>
      </c>
      <c r="B26" s="102" t="s">
        <v>332</v>
      </c>
      <c r="C26" s="7" t="s">
        <v>340</v>
      </c>
      <c r="D26" s="47" t="s">
        <v>113</v>
      </c>
      <c r="E26" s="26">
        <v>644529</v>
      </c>
      <c r="F26" s="56">
        <v>644529</v>
      </c>
      <c r="G26" s="56">
        <v>644529</v>
      </c>
      <c r="H26" s="26">
        <v>787758</v>
      </c>
      <c r="I26" s="84">
        <f t="shared" si="3"/>
        <v>1.2222227393957448</v>
      </c>
    </row>
    <row r="27" spans="1:11" s="9" customFormat="1" ht="15" customHeight="1" x14ac:dyDescent="0.25">
      <c r="A27" s="78">
        <v>21</v>
      </c>
      <c r="B27" s="102" t="s">
        <v>333</v>
      </c>
      <c r="C27" s="7" t="s">
        <v>341</v>
      </c>
      <c r="D27" s="47" t="s">
        <v>243</v>
      </c>
      <c r="E27" s="26">
        <v>360000</v>
      </c>
      <c r="F27" s="56">
        <v>287880</v>
      </c>
      <c r="G27" s="56">
        <v>287880</v>
      </c>
      <c r="H27" s="26">
        <v>300000</v>
      </c>
      <c r="I27" s="84">
        <f t="shared" si="3"/>
        <v>1.0421008753647354</v>
      </c>
    </row>
    <row r="28" spans="1:11" s="9" customFormat="1" ht="15" customHeight="1" x14ac:dyDescent="0.25">
      <c r="A28" s="78">
        <v>22</v>
      </c>
      <c r="B28" s="102" t="s">
        <v>334</v>
      </c>
      <c r="C28" s="7" t="s">
        <v>476</v>
      </c>
      <c r="D28" s="47" t="s">
        <v>475</v>
      </c>
      <c r="E28" s="26">
        <v>1142865</v>
      </c>
      <c r="F28" s="56">
        <v>1142864</v>
      </c>
      <c r="G28" s="56">
        <v>1142864</v>
      </c>
      <c r="H28" s="26">
        <v>60151</v>
      </c>
      <c r="I28" s="84">
        <f t="shared" si="3"/>
        <v>5.2631809209144745E-2</v>
      </c>
    </row>
    <row r="29" spans="1:11" s="9" customFormat="1" ht="15" customHeight="1" x14ac:dyDescent="0.25">
      <c r="A29" s="78">
        <v>23</v>
      </c>
      <c r="B29" s="102" t="s">
        <v>425</v>
      </c>
      <c r="C29" s="7" t="s">
        <v>342</v>
      </c>
      <c r="D29" s="47" t="s">
        <v>246</v>
      </c>
      <c r="E29" s="26">
        <v>0</v>
      </c>
      <c r="F29" s="56">
        <v>0</v>
      </c>
      <c r="G29" s="56">
        <v>0</v>
      </c>
      <c r="H29" s="26">
        <v>0</v>
      </c>
      <c r="I29" s="157"/>
    </row>
    <row r="30" spans="1:11" ht="15" customHeight="1" x14ac:dyDescent="0.25">
      <c r="A30" s="78">
        <v>24</v>
      </c>
      <c r="B30" s="93" t="s">
        <v>51</v>
      </c>
      <c r="C30" s="50" t="s">
        <v>53</v>
      </c>
      <c r="D30" s="50" t="s">
        <v>114</v>
      </c>
      <c r="E30" s="25">
        <f t="shared" ref="E30:H30" si="10">SUM(E31:E32)</f>
        <v>25000</v>
      </c>
      <c r="F30" s="25">
        <f t="shared" si="10"/>
        <v>0</v>
      </c>
      <c r="G30" s="25">
        <f t="shared" si="10"/>
        <v>0</v>
      </c>
      <c r="H30" s="25">
        <f t="shared" si="10"/>
        <v>368800</v>
      </c>
      <c r="I30" s="157"/>
      <c r="K30" s="68"/>
    </row>
    <row r="31" spans="1:11" s="9" customFormat="1" ht="24" x14ac:dyDescent="0.25">
      <c r="A31" s="78">
        <v>25</v>
      </c>
      <c r="B31" s="97" t="s">
        <v>335</v>
      </c>
      <c r="C31" s="108" t="s">
        <v>359</v>
      </c>
      <c r="D31" s="47" t="s">
        <v>116</v>
      </c>
      <c r="E31" s="26">
        <v>0</v>
      </c>
      <c r="F31" s="56">
        <v>0</v>
      </c>
      <c r="G31" s="56">
        <v>0</v>
      </c>
      <c r="H31" s="26">
        <v>348800</v>
      </c>
      <c r="I31" s="157"/>
    </row>
    <row r="32" spans="1:11" s="9" customFormat="1" ht="15" customHeight="1" x14ac:dyDescent="0.25">
      <c r="A32" s="78">
        <v>26</v>
      </c>
      <c r="B32" s="97" t="s">
        <v>336</v>
      </c>
      <c r="C32" s="47" t="s">
        <v>360</v>
      </c>
      <c r="D32" s="47" t="s">
        <v>117</v>
      </c>
      <c r="E32" s="26">
        <v>25000</v>
      </c>
      <c r="F32" s="56">
        <v>0</v>
      </c>
      <c r="G32" s="56">
        <v>0</v>
      </c>
      <c r="H32" s="26">
        <v>20000</v>
      </c>
      <c r="I32" s="157"/>
    </row>
    <row r="33" spans="1:10" s="9" customFormat="1" ht="15" customHeight="1" x14ac:dyDescent="0.25">
      <c r="A33" s="78">
        <v>27</v>
      </c>
      <c r="B33" s="103" t="s">
        <v>5</v>
      </c>
      <c r="C33" s="49" t="s">
        <v>85</v>
      </c>
      <c r="D33" s="49" t="s">
        <v>118</v>
      </c>
      <c r="E33" s="27">
        <v>2308655</v>
      </c>
      <c r="F33" s="57">
        <v>2053672</v>
      </c>
      <c r="G33" s="57">
        <v>2053672</v>
      </c>
      <c r="H33" s="27">
        <v>3121639</v>
      </c>
      <c r="I33" s="85">
        <f t="shared" si="3"/>
        <v>1.520028027844758</v>
      </c>
    </row>
    <row r="34" spans="1:10" s="9" customFormat="1" ht="15" customHeight="1" x14ac:dyDescent="0.25">
      <c r="A34" s="78">
        <v>28</v>
      </c>
      <c r="B34" s="103" t="s">
        <v>17</v>
      </c>
      <c r="C34" s="49" t="s">
        <v>55</v>
      </c>
      <c r="D34" s="49" t="s">
        <v>119</v>
      </c>
      <c r="E34" s="27">
        <f>SUM(E35:E39)</f>
        <v>11515839</v>
      </c>
      <c r="F34" s="27">
        <f>SUM(F35:F39)</f>
        <v>11396496</v>
      </c>
      <c r="G34" s="27">
        <f>SUM(G35:G39)</f>
        <v>10821292</v>
      </c>
      <c r="H34" s="27">
        <f>SUM(H35:H39)</f>
        <v>9552112</v>
      </c>
      <c r="I34" s="85">
        <f t="shared" si="3"/>
        <v>0.83816218599120296</v>
      </c>
    </row>
    <row r="35" spans="1:10" s="9" customFormat="1" ht="15" customHeight="1" x14ac:dyDescent="0.25">
      <c r="A35" s="78">
        <v>29</v>
      </c>
      <c r="B35" s="93" t="s">
        <v>54</v>
      </c>
      <c r="C35" s="50" t="s">
        <v>120</v>
      </c>
      <c r="D35" s="50" t="s">
        <v>125</v>
      </c>
      <c r="E35" s="25">
        <v>500000</v>
      </c>
      <c r="F35" s="58">
        <v>580000</v>
      </c>
      <c r="G35" s="58">
        <v>552106</v>
      </c>
      <c r="H35" s="25">
        <v>600000</v>
      </c>
      <c r="I35" s="82">
        <f t="shared" si="3"/>
        <v>1.0344827586206897</v>
      </c>
    </row>
    <row r="36" spans="1:10" s="9" customFormat="1" ht="15" customHeight="1" x14ac:dyDescent="0.25">
      <c r="A36" s="78">
        <v>30</v>
      </c>
      <c r="B36" s="93" t="s">
        <v>56</v>
      </c>
      <c r="C36" s="50" t="s">
        <v>470</v>
      </c>
      <c r="D36" s="50" t="s">
        <v>126</v>
      </c>
      <c r="E36" s="25">
        <v>95000</v>
      </c>
      <c r="F36" s="58">
        <v>95000</v>
      </c>
      <c r="G36" s="58">
        <v>81919</v>
      </c>
      <c r="H36" s="25">
        <v>90000</v>
      </c>
      <c r="I36" s="82">
        <f t="shared" si="3"/>
        <v>0.94736842105263153</v>
      </c>
    </row>
    <row r="37" spans="1:10" s="9" customFormat="1" ht="15" customHeight="1" x14ac:dyDescent="0.25">
      <c r="A37" s="78">
        <v>31</v>
      </c>
      <c r="B37" s="93" t="s">
        <v>121</v>
      </c>
      <c r="C37" s="50" t="s">
        <v>122</v>
      </c>
      <c r="D37" s="50" t="s">
        <v>127</v>
      </c>
      <c r="E37" s="25">
        <v>8984000</v>
      </c>
      <c r="F37" s="58">
        <v>8667105</v>
      </c>
      <c r="G37" s="58">
        <v>8295593</v>
      </c>
      <c r="H37" s="25">
        <v>7202000</v>
      </c>
      <c r="I37" s="82">
        <f t="shared" si="3"/>
        <v>0.83095797270253446</v>
      </c>
    </row>
    <row r="38" spans="1:10" s="12" customFormat="1" ht="15" customHeight="1" x14ac:dyDescent="0.25">
      <c r="A38" s="78">
        <v>32</v>
      </c>
      <c r="B38" s="93" t="s">
        <v>123</v>
      </c>
      <c r="C38" s="50" t="s">
        <v>124</v>
      </c>
      <c r="D38" s="50" t="s">
        <v>128</v>
      </c>
      <c r="E38" s="25">
        <v>30000</v>
      </c>
      <c r="F38" s="58">
        <v>30000</v>
      </c>
      <c r="G38" s="58">
        <v>0</v>
      </c>
      <c r="H38" s="25">
        <v>0</v>
      </c>
      <c r="I38" s="85">
        <f t="shared" si="3"/>
        <v>0</v>
      </c>
    </row>
    <row r="39" spans="1:10" s="9" customFormat="1" ht="15" customHeight="1" x14ac:dyDescent="0.25">
      <c r="A39" s="78">
        <v>33</v>
      </c>
      <c r="B39" s="93" t="s">
        <v>129</v>
      </c>
      <c r="C39" s="50" t="s">
        <v>130</v>
      </c>
      <c r="D39" s="50" t="s">
        <v>131</v>
      </c>
      <c r="E39" s="25">
        <f t="shared" ref="E39" si="11">SUM(E40:E41)</f>
        <v>1906839</v>
      </c>
      <c r="F39" s="25">
        <f t="shared" ref="F39:H39" si="12">SUM(F40:F41)</f>
        <v>2024391</v>
      </c>
      <c r="G39" s="25">
        <f t="shared" si="12"/>
        <v>1891674</v>
      </c>
      <c r="H39" s="25">
        <f t="shared" si="12"/>
        <v>1660112</v>
      </c>
      <c r="I39" s="82">
        <f t="shared" si="3"/>
        <v>0.8200550190155953</v>
      </c>
    </row>
    <row r="40" spans="1:10" s="9" customFormat="1" ht="15" customHeight="1" x14ac:dyDescent="0.25">
      <c r="A40" s="78">
        <v>34</v>
      </c>
      <c r="B40" s="97" t="s">
        <v>349</v>
      </c>
      <c r="C40" s="47" t="s">
        <v>353</v>
      </c>
      <c r="D40" s="47" t="s">
        <v>132</v>
      </c>
      <c r="E40" s="26">
        <v>1906500</v>
      </c>
      <c r="F40" s="56">
        <v>2023000</v>
      </c>
      <c r="G40" s="56">
        <v>1891667</v>
      </c>
      <c r="H40" s="26">
        <v>1660000</v>
      </c>
      <c r="I40" s="84">
        <f t="shared" si="3"/>
        <v>0.82056351952545725</v>
      </c>
    </row>
    <row r="41" spans="1:10" ht="15" customHeight="1" x14ac:dyDescent="0.25">
      <c r="A41" s="78">
        <v>35</v>
      </c>
      <c r="B41" s="97" t="s">
        <v>350</v>
      </c>
      <c r="C41" s="47" t="s">
        <v>356</v>
      </c>
      <c r="D41" s="47" t="s">
        <v>137</v>
      </c>
      <c r="E41" s="26">
        <v>339</v>
      </c>
      <c r="F41" s="56">
        <v>1391</v>
      </c>
      <c r="G41" s="56">
        <v>7</v>
      </c>
      <c r="H41" s="26">
        <v>112</v>
      </c>
      <c r="I41" s="84">
        <f t="shared" si="3"/>
        <v>8.0517613227893609E-2</v>
      </c>
      <c r="J41" s="16"/>
    </row>
    <row r="42" spans="1:10" ht="15" customHeight="1" x14ac:dyDescent="0.25">
      <c r="A42" s="78">
        <v>36</v>
      </c>
      <c r="B42" s="98" t="s">
        <v>33</v>
      </c>
      <c r="C42" s="212" t="s">
        <v>11</v>
      </c>
      <c r="D42" s="213"/>
      <c r="E42" s="67">
        <f>E21+E33+E34</f>
        <v>31144000</v>
      </c>
      <c r="F42" s="67">
        <f t="shared" ref="F42" si="13">F21+F33+F34</f>
        <v>30897833</v>
      </c>
      <c r="G42" s="67">
        <f>G21+G33+G34</f>
        <v>30322629</v>
      </c>
      <c r="H42" s="67">
        <f>H21+H33+H34</f>
        <v>36233000</v>
      </c>
      <c r="I42" s="85">
        <f t="shared" si="3"/>
        <v>1.1726712355523443</v>
      </c>
      <c r="J42" s="28"/>
    </row>
    <row r="43" spans="1:10" ht="15" customHeight="1" x14ac:dyDescent="0.25">
      <c r="A43" s="78">
        <v>37</v>
      </c>
      <c r="B43" s="101" t="s">
        <v>34</v>
      </c>
      <c r="C43" s="212" t="s">
        <v>12</v>
      </c>
      <c r="D43" s="213"/>
      <c r="E43" s="27">
        <v>0</v>
      </c>
      <c r="F43" s="27">
        <v>0</v>
      </c>
      <c r="G43" s="27">
        <v>0</v>
      </c>
      <c r="H43" s="27">
        <v>0</v>
      </c>
      <c r="I43" s="157"/>
    </row>
    <row r="44" spans="1:10" ht="15" customHeight="1" x14ac:dyDescent="0.25">
      <c r="A44" s="78">
        <v>38</v>
      </c>
      <c r="B44" s="101" t="s">
        <v>35</v>
      </c>
      <c r="C44" s="212" t="s">
        <v>15</v>
      </c>
      <c r="D44" s="213"/>
      <c r="E44" s="67">
        <v>0</v>
      </c>
      <c r="F44" s="67">
        <v>0</v>
      </c>
      <c r="G44" s="67">
        <v>0</v>
      </c>
      <c r="H44" s="67">
        <v>0</v>
      </c>
      <c r="I44" s="157"/>
    </row>
    <row r="45" spans="1:10" s="9" customFormat="1" ht="15" customHeight="1" x14ac:dyDescent="0.25">
      <c r="A45" s="145">
        <v>39</v>
      </c>
      <c r="B45" s="226" t="s">
        <v>57</v>
      </c>
      <c r="C45" s="227"/>
      <c r="D45" s="228"/>
      <c r="E45" s="86">
        <f>E21+E33+E34</f>
        <v>31144000</v>
      </c>
      <c r="F45" s="86">
        <f>F21+F33+F34</f>
        <v>30897833</v>
      </c>
      <c r="G45" s="86">
        <f>G21+G33+G34</f>
        <v>30322629</v>
      </c>
      <c r="H45" s="86">
        <f>H21+H33+H34</f>
        <v>36233000</v>
      </c>
      <c r="I45" s="87">
        <f t="shared" si="3"/>
        <v>1.1726712355523443</v>
      </c>
    </row>
    <row r="46" spans="1:10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</row>
    <row r="47" spans="1:10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7"/>
    </row>
    <row r="48" spans="1:10" x14ac:dyDescent="0.25">
      <c r="H48" s="18"/>
    </row>
    <row r="49" spans="8:8" x14ac:dyDescent="0.25">
      <c r="H49" s="19"/>
    </row>
  </sheetData>
  <sheetProtection selectLockedCells="1" selectUnlockedCells="1"/>
  <mergeCells count="11">
    <mergeCell ref="B45:D45"/>
    <mergeCell ref="A4:I4"/>
    <mergeCell ref="C42:D42"/>
    <mergeCell ref="C43:D43"/>
    <mergeCell ref="C44:D44"/>
    <mergeCell ref="B19:D19"/>
    <mergeCell ref="B8:I8"/>
    <mergeCell ref="B20:I20"/>
    <mergeCell ref="C18:D18"/>
    <mergeCell ref="C14:D14"/>
    <mergeCell ref="C15:D15"/>
  </mergeCells>
  <phoneticPr fontId="15" type="noConversion"/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zoomScaleNormal="100" workbookViewId="0"/>
  </sheetViews>
  <sheetFormatPr defaultRowHeight="13.2" x14ac:dyDescent="0.25"/>
  <cols>
    <col min="1" max="1" width="5.6640625" customWidth="1"/>
    <col min="2" max="2" width="6.33203125" style="1" customWidth="1"/>
    <col min="3" max="3" width="57.44140625" style="1" customWidth="1"/>
    <col min="4" max="4" width="12.5546875" style="1" customWidth="1"/>
    <col min="5" max="5" width="5.6640625" style="1" customWidth="1"/>
    <col min="6" max="6" width="14.6640625" style="1" customWidth="1"/>
    <col min="7" max="7" width="10.6640625" customWidth="1"/>
  </cols>
  <sheetData>
    <row r="1" spans="2:7" ht="13.5" customHeight="1" x14ac:dyDescent="0.25">
      <c r="D1" s="2" t="s">
        <v>266</v>
      </c>
      <c r="E1"/>
      <c r="F1"/>
    </row>
    <row r="2" spans="2:7" ht="13.5" customHeight="1" x14ac:dyDescent="0.25">
      <c r="D2" s="2" t="str">
        <f>'1. melléklet'!H2</f>
        <v>az  2/2024. (II.20.) önkormányzati rendelethez</v>
      </c>
      <c r="E2"/>
      <c r="F2"/>
    </row>
    <row r="3" spans="2:7" ht="9.75" customHeight="1" x14ac:dyDescent="0.25"/>
    <row r="4" spans="2:7" ht="13.5" customHeight="1" x14ac:dyDescent="0.25">
      <c r="B4" s="229" t="s">
        <v>533</v>
      </c>
      <c r="C4" s="229"/>
      <c r="D4" s="229"/>
      <c r="E4" s="132"/>
      <c r="F4" s="54"/>
      <c r="G4" s="54"/>
    </row>
    <row r="5" spans="2:7" ht="9.75" customHeight="1" x14ac:dyDescent="0.25">
      <c r="B5" s="53"/>
      <c r="C5" s="53"/>
      <c r="D5" s="53"/>
      <c r="E5" s="53"/>
      <c r="F5" s="54"/>
      <c r="G5" s="54"/>
    </row>
    <row r="6" spans="2:7" s="9" customFormat="1" ht="14.25" customHeight="1" x14ac:dyDescent="0.25">
      <c r="B6" s="133"/>
      <c r="C6" s="133" t="s">
        <v>33</v>
      </c>
      <c r="D6" s="134" t="s">
        <v>34</v>
      </c>
    </row>
    <row r="7" spans="2:7" s="9" customFormat="1" ht="24" x14ac:dyDescent="0.25">
      <c r="B7" s="133">
        <v>1</v>
      </c>
      <c r="C7" s="133" t="s">
        <v>60</v>
      </c>
      <c r="D7" s="77" t="s">
        <v>497</v>
      </c>
    </row>
    <row r="8" spans="2:7" s="9" customFormat="1" ht="14.25" customHeight="1" x14ac:dyDescent="0.25">
      <c r="B8" s="135">
        <v>2</v>
      </c>
      <c r="C8" s="136" t="s">
        <v>29</v>
      </c>
      <c r="D8" s="137">
        <f>SUM(D9:D17)</f>
        <v>30908381</v>
      </c>
    </row>
    <row r="9" spans="2:7" s="9" customFormat="1" ht="13.5" customHeight="1" x14ac:dyDescent="0.25">
      <c r="B9" s="78">
        <v>3</v>
      </c>
      <c r="C9" s="50" t="s">
        <v>307</v>
      </c>
      <c r="D9" s="55">
        <v>2540000</v>
      </c>
    </row>
    <row r="10" spans="2:7" s="9" customFormat="1" ht="13.5" customHeight="1" x14ac:dyDescent="0.25">
      <c r="B10" s="78">
        <v>4</v>
      </c>
      <c r="C10" s="50" t="s">
        <v>308</v>
      </c>
      <c r="D10" s="55">
        <v>5000000</v>
      </c>
    </row>
    <row r="11" spans="2:7" s="9" customFormat="1" x14ac:dyDescent="0.25">
      <c r="B11" s="78">
        <v>5</v>
      </c>
      <c r="C11" s="50" t="s">
        <v>518</v>
      </c>
      <c r="D11" s="55">
        <v>7483221</v>
      </c>
    </row>
    <row r="12" spans="2:7" s="9" customFormat="1" x14ac:dyDescent="0.25">
      <c r="B12" s="78">
        <v>6</v>
      </c>
      <c r="C12" s="50" t="s">
        <v>568</v>
      </c>
      <c r="D12" s="211">
        <v>1167130</v>
      </c>
    </row>
    <row r="13" spans="2:7" s="9" customFormat="1" x14ac:dyDescent="0.25">
      <c r="B13" s="78">
        <v>7</v>
      </c>
      <c r="C13" s="50" t="s">
        <v>569</v>
      </c>
      <c r="D13" s="211">
        <v>2534920</v>
      </c>
    </row>
    <row r="14" spans="2:7" s="9" customFormat="1" ht="24" x14ac:dyDescent="0.25">
      <c r="B14" s="78">
        <v>8</v>
      </c>
      <c r="C14" s="74" t="s">
        <v>519</v>
      </c>
      <c r="D14" s="55">
        <v>1642110</v>
      </c>
    </row>
    <row r="15" spans="2:7" s="9" customFormat="1" ht="24" x14ac:dyDescent="0.25">
      <c r="B15" s="78">
        <v>9</v>
      </c>
      <c r="C15" s="74" t="s">
        <v>520</v>
      </c>
      <c r="D15" s="55">
        <v>3810000</v>
      </c>
    </row>
    <row r="16" spans="2:7" s="9" customFormat="1" ht="24" x14ac:dyDescent="0.25">
      <c r="B16" s="78">
        <v>10</v>
      </c>
      <c r="C16" s="74" t="s">
        <v>521</v>
      </c>
      <c r="D16" s="55">
        <v>6096000</v>
      </c>
    </row>
    <row r="17" spans="2:7" s="9" customFormat="1" ht="24" x14ac:dyDescent="0.25">
      <c r="B17" s="78">
        <v>11</v>
      </c>
      <c r="C17" s="74" t="s">
        <v>522</v>
      </c>
      <c r="D17" s="55">
        <v>635000</v>
      </c>
    </row>
    <row r="18" spans="2:7" s="9" customFormat="1" ht="14.25" customHeight="1" x14ac:dyDescent="0.25">
      <c r="B18" s="135">
        <v>12</v>
      </c>
      <c r="C18" s="136" t="s">
        <v>30</v>
      </c>
      <c r="D18" s="137">
        <f>SUM(D19:D37)-D21</f>
        <v>244257522</v>
      </c>
    </row>
    <row r="19" spans="2:7" s="9" customFormat="1" ht="13.5" customHeight="1" x14ac:dyDescent="0.25">
      <c r="B19" s="78">
        <v>13</v>
      </c>
      <c r="C19" s="50" t="s">
        <v>313</v>
      </c>
      <c r="D19" s="55">
        <v>127000</v>
      </c>
    </row>
    <row r="20" spans="2:7" s="9" customFormat="1" ht="13.5" customHeight="1" x14ac:dyDescent="0.25">
      <c r="B20" s="78">
        <v>14</v>
      </c>
      <c r="C20" s="50" t="s">
        <v>479</v>
      </c>
      <c r="D20" s="55">
        <v>186676153</v>
      </c>
    </row>
    <row r="21" spans="2:7" s="9" customFormat="1" ht="13.5" customHeight="1" x14ac:dyDescent="0.25">
      <c r="B21" s="78"/>
      <c r="C21" s="196" t="s">
        <v>523</v>
      </c>
      <c r="D21" s="197">
        <v>49768197</v>
      </c>
      <c r="E21" s="22"/>
    </row>
    <row r="22" spans="2:7" s="9" customFormat="1" ht="13.5" customHeight="1" x14ac:dyDescent="0.25">
      <c r="B22" s="78">
        <v>15</v>
      </c>
      <c r="C22" s="50" t="s">
        <v>480</v>
      </c>
      <c r="D22" s="55">
        <v>1270000</v>
      </c>
      <c r="E22" s="22"/>
    </row>
    <row r="23" spans="2:7" s="9" customFormat="1" ht="13.5" customHeight="1" x14ac:dyDescent="0.25">
      <c r="B23" s="78">
        <v>16</v>
      </c>
      <c r="C23" s="50" t="s">
        <v>524</v>
      </c>
      <c r="D23" s="55">
        <v>1270000</v>
      </c>
      <c r="E23" s="22"/>
      <c r="F23" s="22"/>
    </row>
    <row r="24" spans="2:7" s="9" customFormat="1" x14ac:dyDescent="0.25">
      <c r="B24" s="78">
        <v>17</v>
      </c>
      <c r="C24" s="50" t="s">
        <v>525</v>
      </c>
      <c r="D24" s="55">
        <v>480000</v>
      </c>
      <c r="G24" s="22"/>
    </row>
    <row r="25" spans="2:7" s="9" customFormat="1" ht="13.5" customHeight="1" x14ac:dyDescent="0.25">
      <c r="B25" s="78">
        <v>18</v>
      </c>
      <c r="C25" s="50" t="s">
        <v>526</v>
      </c>
      <c r="D25" s="55">
        <v>1270000</v>
      </c>
      <c r="E25" s="22"/>
    </row>
    <row r="26" spans="2:7" s="17" customFormat="1" ht="13.5" customHeight="1" x14ac:dyDescent="0.25">
      <c r="B26" s="78">
        <v>19</v>
      </c>
      <c r="C26" s="50" t="s">
        <v>527</v>
      </c>
      <c r="D26" s="55">
        <v>600000</v>
      </c>
      <c r="E26" s="65"/>
    </row>
    <row r="27" spans="2:7" s="17" customFormat="1" ht="24" x14ac:dyDescent="0.25">
      <c r="B27" s="78">
        <v>20</v>
      </c>
      <c r="C27" s="73" t="s">
        <v>481</v>
      </c>
      <c r="D27" s="55">
        <v>2863850</v>
      </c>
    </row>
    <row r="28" spans="2:7" s="9" customFormat="1" ht="24" x14ac:dyDescent="0.25">
      <c r="B28" s="78">
        <v>21</v>
      </c>
      <c r="C28" s="74" t="s">
        <v>482</v>
      </c>
      <c r="D28" s="55">
        <v>1905000</v>
      </c>
      <c r="F28" s="22"/>
    </row>
    <row r="29" spans="2:7" s="9" customFormat="1" ht="13.5" customHeight="1" x14ac:dyDescent="0.25">
      <c r="B29" s="78">
        <v>22</v>
      </c>
      <c r="C29" s="74" t="s">
        <v>528</v>
      </c>
      <c r="D29" s="55">
        <v>26451264</v>
      </c>
    </row>
    <row r="30" spans="2:7" s="9" customFormat="1" ht="13.5" customHeight="1" x14ac:dyDescent="0.25">
      <c r="B30" s="78">
        <v>23</v>
      </c>
      <c r="C30" s="50" t="s">
        <v>314</v>
      </c>
      <c r="D30" s="55">
        <v>13716000</v>
      </c>
    </row>
    <row r="31" spans="2:7" s="9" customFormat="1" x14ac:dyDescent="0.25">
      <c r="B31" s="78">
        <v>24</v>
      </c>
      <c r="C31" s="50" t="s">
        <v>529</v>
      </c>
      <c r="D31" s="55">
        <v>300000</v>
      </c>
      <c r="E31" s="22"/>
    </row>
    <row r="32" spans="2:7" s="9" customFormat="1" x14ac:dyDescent="0.25">
      <c r="B32" s="78">
        <v>25</v>
      </c>
      <c r="C32" s="50" t="s">
        <v>309</v>
      </c>
      <c r="D32" s="55">
        <v>254000</v>
      </c>
      <c r="E32" s="22"/>
    </row>
    <row r="33" spans="2:5" s="9" customFormat="1" x14ac:dyDescent="0.25">
      <c r="B33" s="78">
        <v>26</v>
      </c>
      <c r="C33" s="50" t="s">
        <v>530</v>
      </c>
      <c r="D33" s="55">
        <v>86350</v>
      </c>
      <c r="E33" s="22"/>
    </row>
    <row r="34" spans="2:5" s="9" customFormat="1" x14ac:dyDescent="0.25">
      <c r="B34" s="78">
        <v>27</v>
      </c>
      <c r="C34" s="50" t="s">
        <v>531</v>
      </c>
      <c r="D34" s="55">
        <v>300000</v>
      </c>
      <c r="E34" s="22"/>
    </row>
    <row r="35" spans="2:5" s="9" customFormat="1" x14ac:dyDescent="0.25">
      <c r="B35" s="78">
        <v>28</v>
      </c>
      <c r="C35" s="50" t="s">
        <v>532</v>
      </c>
      <c r="D35" s="55">
        <v>250000</v>
      </c>
      <c r="E35" s="22"/>
    </row>
    <row r="36" spans="2:5" s="9" customFormat="1" x14ac:dyDescent="0.25">
      <c r="B36" s="78">
        <v>29</v>
      </c>
      <c r="C36" s="50" t="s">
        <v>292</v>
      </c>
      <c r="D36" s="55">
        <v>340000</v>
      </c>
      <c r="E36" s="22"/>
    </row>
    <row r="37" spans="2:5" s="9" customFormat="1" x14ac:dyDescent="0.25">
      <c r="B37" s="78">
        <v>30</v>
      </c>
      <c r="C37" s="50" t="s">
        <v>310</v>
      </c>
      <c r="D37" s="55">
        <v>6097905</v>
      </c>
      <c r="E37" s="22"/>
    </row>
    <row r="38" spans="2:5" s="9" customFormat="1" ht="14.25" customHeight="1" x14ac:dyDescent="0.25">
      <c r="B38" s="168">
        <v>28</v>
      </c>
      <c r="C38" s="136" t="s">
        <v>62</v>
      </c>
      <c r="D38" s="137">
        <v>0</v>
      </c>
    </row>
    <row r="39" spans="2:5" s="9" customFormat="1" ht="14.25" customHeight="1" x14ac:dyDescent="0.25">
      <c r="B39" s="169">
        <v>29</v>
      </c>
      <c r="C39" s="138" t="s">
        <v>63</v>
      </c>
      <c r="D39" s="139">
        <f>D8+D18+D38</f>
        <v>275165903</v>
      </c>
    </row>
    <row r="40" spans="2:5" s="9" customFormat="1" ht="14.25" customHeight="1" x14ac:dyDescent="0.25">
      <c r="B40" s="1"/>
      <c r="C40" s="1"/>
      <c r="D40" s="1"/>
    </row>
  </sheetData>
  <sheetProtection selectLockedCells="1" selectUnlockedCells="1"/>
  <mergeCells count="1">
    <mergeCell ref="B4:D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Normal="100" workbookViewId="0"/>
  </sheetViews>
  <sheetFormatPr defaultColWidth="9.109375" defaultRowHeight="13.2" x14ac:dyDescent="0.25"/>
  <cols>
    <col min="1" max="1" width="5.6640625" style="31" customWidth="1"/>
    <col min="2" max="2" width="30.33203125" style="31" customWidth="1"/>
    <col min="3" max="5" width="10.6640625" style="31" customWidth="1"/>
    <col min="6" max="6" width="10.6640625" style="30" customWidth="1"/>
    <col min="7" max="16384" width="9.109375" style="30"/>
  </cols>
  <sheetData>
    <row r="1" spans="1:6" ht="15" customHeight="1" x14ac:dyDescent="0.25">
      <c r="F1" s="29" t="s">
        <v>422</v>
      </c>
    </row>
    <row r="2" spans="1:6" ht="15" customHeight="1" x14ac:dyDescent="0.25">
      <c r="F2" s="29" t="str">
        <f>'1. melléklet'!H2</f>
        <v>az  2/2024. (II.20.) önkormányzati rendelethez</v>
      </c>
    </row>
    <row r="3" spans="1:6" ht="15" customHeight="1" x14ac:dyDescent="0.25">
      <c r="A3" s="35"/>
    </row>
    <row r="4" spans="1:6" ht="15" customHeight="1" x14ac:dyDescent="0.25">
      <c r="A4" s="230" t="s">
        <v>517</v>
      </c>
      <c r="B4" s="230"/>
      <c r="C4" s="230"/>
      <c r="D4" s="230"/>
      <c r="E4" s="230"/>
      <c r="F4" s="230"/>
    </row>
    <row r="5" spans="1:6" ht="15" customHeight="1" x14ac:dyDescent="0.25">
      <c r="A5" s="36"/>
      <c r="B5" s="36"/>
      <c r="C5" s="36"/>
      <c r="D5" s="36"/>
      <c r="E5" s="36"/>
      <c r="F5" s="37"/>
    </row>
    <row r="6" spans="1:6" ht="15" customHeight="1" x14ac:dyDescent="0.25">
      <c r="A6" s="127"/>
      <c r="B6" s="127" t="s">
        <v>383</v>
      </c>
      <c r="C6" s="128" t="s">
        <v>326</v>
      </c>
      <c r="D6" s="77" t="s">
        <v>380</v>
      </c>
      <c r="E6" s="77" t="s">
        <v>381</v>
      </c>
      <c r="F6" s="77" t="s">
        <v>382</v>
      </c>
    </row>
    <row r="7" spans="1:6" ht="30.6" x14ac:dyDescent="0.25">
      <c r="A7" s="128">
        <v>1</v>
      </c>
      <c r="B7" s="128" t="s">
        <v>48</v>
      </c>
      <c r="C7" s="77" t="s">
        <v>474</v>
      </c>
      <c r="D7" s="77" t="s">
        <v>495</v>
      </c>
      <c r="E7" s="77" t="s">
        <v>497</v>
      </c>
      <c r="F7" s="79" t="s">
        <v>498</v>
      </c>
    </row>
    <row r="8" spans="1:6" ht="18" customHeight="1" x14ac:dyDescent="0.25">
      <c r="A8" s="164">
        <v>2</v>
      </c>
      <c r="B8" s="165" t="s">
        <v>14</v>
      </c>
      <c r="C8" s="166">
        <f>'2. melléklet'!H15</f>
        <v>81708571</v>
      </c>
      <c r="D8" s="166">
        <f>'2. melléklet'!I15</f>
        <v>117947866</v>
      </c>
      <c r="E8" s="166">
        <f>'3. melléklet'!H81</f>
        <v>96205050</v>
      </c>
      <c r="F8" s="167">
        <f>E8/D8</f>
        <v>0.81565740239844609</v>
      </c>
    </row>
    <row r="9" spans="1:6" ht="18" customHeight="1" x14ac:dyDescent="0.25">
      <c r="A9" s="128">
        <v>3</v>
      </c>
      <c r="B9" s="129" t="s">
        <v>376</v>
      </c>
      <c r="C9" s="130">
        <v>0</v>
      </c>
      <c r="D9" s="130">
        <v>0</v>
      </c>
      <c r="E9" s="130">
        <v>2499873</v>
      </c>
      <c r="F9" s="172"/>
    </row>
    <row r="10" spans="1:6" ht="18" customHeight="1" x14ac:dyDescent="0.25">
      <c r="A10" s="128">
        <v>4</v>
      </c>
      <c r="B10" s="129" t="s">
        <v>320</v>
      </c>
      <c r="C10" s="130">
        <f>C8-C9</f>
        <v>81708571</v>
      </c>
      <c r="D10" s="130">
        <f t="shared" ref="D10:E10" si="0">D8-D9</f>
        <v>117947866</v>
      </c>
      <c r="E10" s="130">
        <f t="shared" si="0"/>
        <v>93705177</v>
      </c>
      <c r="F10" s="131">
        <f t="shared" ref="F10:F14" si="1">E10/D10</f>
        <v>0.79446267387321789</v>
      </c>
    </row>
    <row r="11" spans="1:6" ht="18" customHeight="1" x14ac:dyDescent="0.25">
      <c r="A11" s="164">
        <v>5</v>
      </c>
      <c r="B11" s="165" t="s">
        <v>434</v>
      </c>
      <c r="C11" s="166">
        <v>0</v>
      </c>
      <c r="D11" s="166">
        <v>0</v>
      </c>
      <c r="E11" s="166">
        <v>0</v>
      </c>
      <c r="F11" s="172"/>
    </row>
    <row r="12" spans="1:6" ht="18" customHeight="1" x14ac:dyDescent="0.25">
      <c r="A12" s="128">
        <v>6</v>
      </c>
      <c r="B12" s="129" t="s">
        <v>376</v>
      </c>
      <c r="C12" s="130">
        <v>0</v>
      </c>
      <c r="D12" s="130">
        <v>0</v>
      </c>
      <c r="E12" s="130">
        <v>0</v>
      </c>
      <c r="F12" s="173"/>
    </row>
    <row r="13" spans="1:6" ht="18" customHeight="1" x14ac:dyDescent="0.25">
      <c r="A13" s="128">
        <v>7</v>
      </c>
      <c r="B13" s="129" t="s">
        <v>320</v>
      </c>
      <c r="C13" s="130">
        <v>0</v>
      </c>
      <c r="D13" s="130">
        <v>0</v>
      </c>
      <c r="E13" s="130">
        <v>0</v>
      </c>
      <c r="F13" s="173"/>
    </row>
    <row r="14" spans="1:6" ht="18" customHeight="1" x14ac:dyDescent="0.25">
      <c r="A14" s="160">
        <v>8</v>
      </c>
      <c r="B14" s="161" t="s">
        <v>377</v>
      </c>
      <c r="C14" s="162">
        <f>C8+C11</f>
        <v>81708571</v>
      </c>
      <c r="D14" s="162">
        <f t="shared" ref="D14:E14" si="2">D8+D11</f>
        <v>117947866</v>
      </c>
      <c r="E14" s="162">
        <f t="shared" si="2"/>
        <v>96205050</v>
      </c>
      <c r="F14" s="163">
        <f t="shared" si="1"/>
        <v>0.81565740239844609</v>
      </c>
    </row>
  </sheetData>
  <mergeCells count="1">
    <mergeCell ref="A4:F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Normal="100" workbookViewId="0"/>
  </sheetViews>
  <sheetFormatPr defaultRowHeight="13.2" x14ac:dyDescent="0.25"/>
  <cols>
    <col min="1" max="1" width="6" style="153" customWidth="1"/>
    <col min="2" max="2" width="42" style="1" customWidth="1"/>
    <col min="3" max="4" width="10.109375" style="1" customWidth="1"/>
    <col min="5" max="6" width="10.109375" customWidth="1"/>
  </cols>
  <sheetData>
    <row r="1" spans="1:6" s="9" customFormat="1" ht="15" customHeight="1" x14ac:dyDescent="0.25">
      <c r="A1" s="151"/>
      <c r="F1" s="2" t="s">
        <v>267</v>
      </c>
    </row>
    <row r="2" spans="1:6" s="9" customFormat="1" ht="15" customHeight="1" x14ac:dyDescent="0.25">
      <c r="A2" s="151"/>
      <c r="B2" s="1"/>
      <c r="C2" s="1"/>
      <c r="D2" s="1"/>
      <c r="E2" s="1"/>
      <c r="F2" s="2" t="str">
        <f>'1. melléklet'!H2</f>
        <v>az  2/2024. (II.20.) önkormányzati rendelethez</v>
      </c>
    </row>
    <row r="3" spans="1:6" s="9" customFormat="1" ht="15" customHeight="1" x14ac:dyDescent="0.25">
      <c r="A3" s="151"/>
      <c r="B3" s="12"/>
      <c r="C3" s="12"/>
      <c r="D3" s="12"/>
    </row>
    <row r="4" spans="1:6" s="9" customFormat="1" ht="18" customHeight="1" x14ac:dyDescent="0.25">
      <c r="A4" s="231" t="s">
        <v>420</v>
      </c>
      <c r="B4" s="231"/>
      <c r="C4" s="231"/>
      <c r="D4" s="231"/>
      <c r="E4" s="231"/>
      <c r="F4" s="231"/>
    </row>
    <row r="5" spans="1:6" s="9" customFormat="1" ht="15" customHeight="1" x14ac:dyDescent="0.25">
      <c r="A5" s="152"/>
      <c r="B5" s="12"/>
      <c r="C5" s="12"/>
      <c r="D5" s="12"/>
      <c r="E5" s="12"/>
    </row>
    <row r="6" spans="1:6" ht="15" customHeight="1" x14ac:dyDescent="0.25">
      <c r="A6" s="73"/>
      <c r="B6" s="78" t="s">
        <v>383</v>
      </c>
      <c r="C6" s="78" t="s">
        <v>326</v>
      </c>
      <c r="D6" s="78" t="s">
        <v>35</v>
      </c>
      <c r="E6" s="78" t="s">
        <v>36</v>
      </c>
      <c r="F6" s="78" t="s">
        <v>37</v>
      </c>
    </row>
    <row r="7" spans="1:6" s="9" customFormat="1" ht="24" x14ac:dyDescent="0.25">
      <c r="A7" s="133">
        <v>1</v>
      </c>
      <c r="B7" s="77" t="s">
        <v>1</v>
      </c>
      <c r="C7" s="77" t="s">
        <v>416</v>
      </c>
      <c r="D7" s="77" t="s">
        <v>417</v>
      </c>
      <c r="E7" s="77" t="s">
        <v>485</v>
      </c>
      <c r="F7" s="77" t="s">
        <v>534</v>
      </c>
    </row>
    <row r="8" spans="1:6" s="9" customFormat="1" ht="15" customHeight="1" x14ac:dyDescent="0.25">
      <c r="A8" s="133">
        <v>2</v>
      </c>
      <c r="B8" s="59" t="s">
        <v>404</v>
      </c>
      <c r="C8" s="77">
        <v>0</v>
      </c>
      <c r="D8" s="77">
        <v>0</v>
      </c>
      <c r="E8" s="77">
        <v>0</v>
      </c>
      <c r="F8" s="77">
        <v>0</v>
      </c>
    </row>
    <row r="9" spans="1:6" s="9" customFormat="1" ht="15" customHeight="1" x14ac:dyDescent="0.25">
      <c r="A9" s="133">
        <v>3</v>
      </c>
      <c r="B9" s="59" t="s">
        <v>405</v>
      </c>
      <c r="C9" s="77">
        <v>0</v>
      </c>
      <c r="D9" s="77">
        <v>0</v>
      </c>
      <c r="E9" s="77">
        <v>0</v>
      </c>
      <c r="F9" s="77">
        <v>0</v>
      </c>
    </row>
    <row r="10" spans="1:6" s="9" customFormat="1" ht="15" customHeight="1" x14ac:dyDescent="0.25">
      <c r="A10" s="133">
        <v>4</v>
      </c>
      <c r="B10" s="59" t="s">
        <v>406</v>
      </c>
      <c r="C10" s="77">
        <v>0</v>
      </c>
      <c r="D10" s="77">
        <v>0</v>
      </c>
      <c r="E10" s="77">
        <v>0</v>
      </c>
      <c r="F10" s="77">
        <v>0</v>
      </c>
    </row>
    <row r="11" spans="1:6" s="9" customFormat="1" ht="15" customHeight="1" x14ac:dyDescent="0.25">
      <c r="A11" s="133">
        <v>5</v>
      </c>
      <c r="B11" s="59" t="s">
        <v>407</v>
      </c>
      <c r="C11" s="77">
        <v>0</v>
      </c>
      <c r="D11" s="77">
        <v>0</v>
      </c>
      <c r="E11" s="77">
        <v>0</v>
      </c>
      <c r="F11" s="77">
        <v>0</v>
      </c>
    </row>
    <row r="12" spans="1:6" s="9" customFormat="1" ht="24" x14ac:dyDescent="0.25">
      <c r="A12" s="133">
        <v>6</v>
      </c>
      <c r="B12" s="59" t="s">
        <v>408</v>
      </c>
      <c r="C12" s="77">
        <v>0</v>
      </c>
      <c r="D12" s="77">
        <v>0</v>
      </c>
      <c r="E12" s="77">
        <v>0</v>
      </c>
      <c r="F12" s="77">
        <v>0</v>
      </c>
    </row>
    <row r="13" spans="1:6" s="9" customFormat="1" ht="24" x14ac:dyDescent="0.25">
      <c r="A13" s="133">
        <v>7</v>
      </c>
      <c r="B13" s="59" t="s">
        <v>409</v>
      </c>
      <c r="C13" s="77">
        <v>0</v>
      </c>
      <c r="D13" s="77">
        <v>0</v>
      </c>
      <c r="E13" s="77">
        <v>0</v>
      </c>
      <c r="F13" s="77">
        <v>0</v>
      </c>
    </row>
    <row r="14" spans="1:6" s="9" customFormat="1" ht="15" customHeight="1" x14ac:dyDescent="0.25">
      <c r="A14" s="154">
        <v>8</v>
      </c>
      <c r="B14" s="155" t="s">
        <v>418</v>
      </c>
      <c r="C14" s="156">
        <f>SUM(C8:C13)</f>
        <v>0</v>
      </c>
      <c r="D14" s="156">
        <f t="shared" ref="D14:F14" si="0">SUM(D8:D13)</f>
        <v>0</v>
      </c>
      <c r="E14" s="156">
        <f t="shared" si="0"/>
        <v>0</v>
      </c>
      <c r="F14" s="156">
        <f t="shared" si="0"/>
        <v>0</v>
      </c>
    </row>
    <row r="15" spans="1:6" s="9" customFormat="1" ht="15" customHeight="1" x14ac:dyDescent="0.25">
      <c r="A15" s="133">
        <v>9</v>
      </c>
      <c r="B15" s="125" t="s">
        <v>410</v>
      </c>
      <c r="C15" s="149">
        <f>'3. melléklet'!H19+'3. melléklet'!H20</f>
        <v>130500000</v>
      </c>
      <c r="D15" s="149">
        <v>131500000</v>
      </c>
      <c r="E15" s="149">
        <v>132500000</v>
      </c>
      <c r="F15" s="149">
        <v>133500000</v>
      </c>
    </row>
    <row r="16" spans="1:6" s="9" customFormat="1" ht="36" x14ac:dyDescent="0.25">
      <c r="A16" s="133">
        <v>10</v>
      </c>
      <c r="B16" s="59" t="s">
        <v>411</v>
      </c>
      <c r="C16" s="149">
        <f>'3. melléklet'!H41</f>
        <v>23500000</v>
      </c>
      <c r="D16" s="149">
        <v>0</v>
      </c>
      <c r="E16" s="149">
        <v>0</v>
      </c>
      <c r="F16" s="149">
        <v>0</v>
      </c>
    </row>
    <row r="17" spans="1:6" s="9" customFormat="1" ht="15" customHeight="1" x14ac:dyDescent="0.25">
      <c r="A17" s="133">
        <v>11</v>
      </c>
      <c r="B17" s="125" t="s">
        <v>412</v>
      </c>
      <c r="C17" s="149">
        <v>0</v>
      </c>
      <c r="D17" s="149">
        <v>0</v>
      </c>
      <c r="E17" s="149">
        <v>0</v>
      </c>
      <c r="F17" s="149">
        <v>0</v>
      </c>
    </row>
    <row r="18" spans="1:6" s="9" customFormat="1" ht="24" x14ac:dyDescent="0.25">
      <c r="A18" s="133">
        <v>12</v>
      </c>
      <c r="B18" s="125" t="s">
        <v>413</v>
      </c>
      <c r="C18" s="149">
        <f>'1. melléklet'!G37</f>
        <v>0</v>
      </c>
      <c r="D18" s="149">
        <v>3500000</v>
      </c>
      <c r="E18" s="149">
        <v>3500000</v>
      </c>
      <c r="F18" s="149">
        <v>3500000</v>
      </c>
    </row>
    <row r="19" spans="1:6" s="9" customFormat="1" ht="15" customHeight="1" x14ac:dyDescent="0.25">
      <c r="A19" s="133">
        <v>13</v>
      </c>
      <c r="B19" s="125" t="s">
        <v>414</v>
      </c>
      <c r="C19" s="149">
        <f>'3. melléklet'!H23</f>
        <v>1500000</v>
      </c>
      <c r="D19" s="149">
        <v>1500000</v>
      </c>
      <c r="E19" s="149">
        <v>1500000</v>
      </c>
      <c r="F19" s="149">
        <v>1500000</v>
      </c>
    </row>
    <row r="20" spans="1:6" s="9" customFormat="1" ht="15" customHeight="1" x14ac:dyDescent="0.25">
      <c r="A20" s="133">
        <v>14</v>
      </c>
      <c r="B20" s="125" t="s">
        <v>415</v>
      </c>
      <c r="C20" s="149">
        <v>0</v>
      </c>
      <c r="D20" s="149">
        <v>0</v>
      </c>
      <c r="E20" s="149">
        <v>0</v>
      </c>
      <c r="F20" s="149">
        <v>0</v>
      </c>
    </row>
    <row r="21" spans="1:6" s="9" customFormat="1" ht="15" customHeight="1" x14ac:dyDescent="0.25">
      <c r="A21" s="154">
        <v>15</v>
      </c>
      <c r="B21" s="148" t="s">
        <v>419</v>
      </c>
      <c r="C21" s="150">
        <f>SUM(C15:C20)</f>
        <v>155500000</v>
      </c>
      <c r="D21" s="150">
        <f>SUM(D15:D20)</f>
        <v>136500000</v>
      </c>
      <c r="E21" s="150">
        <f>SUM(E15:E20)</f>
        <v>137500000</v>
      </c>
      <c r="F21" s="150">
        <f>SUM(F15:F20)</f>
        <v>138500000</v>
      </c>
    </row>
    <row r="22" spans="1:6" s="9" customFormat="1" ht="15" customHeight="1" x14ac:dyDescent="0.25">
      <c r="A22" s="133">
        <v>16</v>
      </c>
      <c r="B22" s="125" t="s">
        <v>71</v>
      </c>
      <c r="C22" s="149">
        <f>C21*0.5</f>
        <v>77750000</v>
      </c>
      <c r="D22" s="149">
        <f t="shared" ref="D22:F22" si="1">D21*0.5</f>
        <v>68250000</v>
      </c>
      <c r="E22" s="149">
        <f t="shared" si="1"/>
        <v>68750000</v>
      </c>
      <c r="F22" s="149">
        <f t="shared" si="1"/>
        <v>69250000</v>
      </c>
    </row>
    <row r="23" spans="1:6" s="9" customFormat="1" ht="24" x14ac:dyDescent="0.25">
      <c r="A23" s="133">
        <v>17</v>
      </c>
      <c r="B23" s="59" t="s">
        <v>72</v>
      </c>
      <c r="C23" s="149">
        <v>0</v>
      </c>
      <c r="D23" s="149">
        <v>0</v>
      </c>
      <c r="E23" s="149">
        <v>0</v>
      </c>
      <c r="F23" s="149">
        <v>0</v>
      </c>
    </row>
    <row r="24" spans="1:6" s="9" customFormat="1" ht="24" x14ac:dyDescent="0.25">
      <c r="A24" s="133">
        <v>18</v>
      </c>
      <c r="B24" s="59" t="s">
        <v>73</v>
      </c>
      <c r="C24" s="149">
        <f>SUM(C22:C23)</f>
        <v>77750000</v>
      </c>
      <c r="D24" s="149">
        <f t="shared" ref="D24:F24" si="2">SUM(D22:D23)</f>
        <v>68250000</v>
      </c>
      <c r="E24" s="149">
        <f t="shared" si="2"/>
        <v>68750000</v>
      </c>
      <c r="F24" s="149">
        <f t="shared" si="2"/>
        <v>69250000</v>
      </c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7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5" width="10" customWidth="1"/>
    <col min="6" max="6" width="8.6640625" customWidth="1"/>
    <col min="7" max="9" width="10" customWidth="1"/>
    <col min="10" max="10" width="8.6640625" customWidth="1"/>
    <col min="11" max="13" width="6.88671875" customWidth="1"/>
  </cols>
  <sheetData>
    <row r="1" spans="1:13" s="12" customFormat="1" ht="12" x14ac:dyDescent="0.25">
      <c r="M1" s="10" t="s">
        <v>423</v>
      </c>
    </row>
    <row r="2" spans="1:13" s="12" customFormat="1" ht="12" x14ac:dyDescent="0.25">
      <c r="A2" s="1"/>
      <c r="B2" s="1"/>
      <c r="C2" s="1"/>
      <c r="D2" s="1"/>
      <c r="E2" s="1"/>
      <c r="F2" s="1"/>
      <c r="G2" s="1"/>
      <c r="H2" s="1"/>
      <c r="M2" s="2" t="str">
        <f>'1. melléklet'!H2</f>
        <v>az  2/2024. (II.20.) önkormányzati rendelethez</v>
      </c>
    </row>
    <row r="3" spans="1:13" s="12" customFormat="1" ht="6.75" customHeight="1" x14ac:dyDescent="0.25">
      <c r="A3" s="11"/>
    </row>
    <row r="4" spans="1:13" s="12" customFormat="1" ht="12" x14ac:dyDescent="0.25">
      <c r="A4" s="219" t="s">
        <v>535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</row>
    <row r="5" spans="1:13" s="12" customFormat="1" ht="12" x14ac:dyDescent="0.2">
      <c r="L5" s="4"/>
      <c r="M5" s="4"/>
    </row>
    <row r="6" spans="1:13" s="12" customFormat="1" ht="12" x14ac:dyDescent="0.25">
      <c r="A6" s="77"/>
      <c r="B6" s="79" t="s">
        <v>33</v>
      </c>
      <c r="C6" s="79" t="s">
        <v>34</v>
      </c>
      <c r="D6" s="79" t="s">
        <v>35</v>
      </c>
      <c r="E6" s="79" t="s">
        <v>36</v>
      </c>
      <c r="F6" s="79" t="s">
        <v>37</v>
      </c>
      <c r="G6" s="79" t="s">
        <v>38</v>
      </c>
      <c r="H6" s="79" t="s">
        <v>39</v>
      </c>
      <c r="I6" s="79" t="s">
        <v>40</v>
      </c>
      <c r="J6" s="79" t="s">
        <v>98</v>
      </c>
      <c r="K6" s="79" t="s">
        <v>41</v>
      </c>
      <c r="L6" s="113" t="s">
        <v>379</v>
      </c>
      <c r="M6" s="113" t="s">
        <v>99</v>
      </c>
    </row>
    <row r="7" spans="1:13" s="12" customFormat="1" ht="40.799999999999997" x14ac:dyDescent="0.25">
      <c r="A7" s="77">
        <v>1</v>
      </c>
      <c r="B7" s="79" t="s">
        <v>32</v>
      </c>
      <c r="C7" s="79" t="s">
        <v>536</v>
      </c>
      <c r="D7" s="79" t="s">
        <v>537</v>
      </c>
      <c r="E7" s="79" t="s">
        <v>538</v>
      </c>
      <c r="F7" s="79" t="s">
        <v>498</v>
      </c>
      <c r="G7" s="79" t="s">
        <v>539</v>
      </c>
      <c r="H7" s="79" t="s">
        <v>540</v>
      </c>
      <c r="I7" s="79" t="s">
        <v>541</v>
      </c>
      <c r="J7" s="79" t="s">
        <v>498</v>
      </c>
      <c r="K7" s="79" t="s">
        <v>88</v>
      </c>
      <c r="L7" s="79" t="s">
        <v>89</v>
      </c>
      <c r="M7" s="79" t="s">
        <v>449</v>
      </c>
    </row>
    <row r="8" spans="1:13" s="12" customFormat="1" ht="20.399999999999999" x14ac:dyDescent="0.25">
      <c r="A8" s="77">
        <v>2</v>
      </c>
      <c r="B8" s="114" t="s">
        <v>224</v>
      </c>
      <c r="C8" s="58">
        <v>12300744</v>
      </c>
      <c r="D8" s="58">
        <v>19948894</v>
      </c>
      <c r="E8" s="58">
        <v>3312172</v>
      </c>
      <c r="F8" s="115">
        <f>E8/D8</f>
        <v>0.16603286377680887</v>
      </c>
      <c r="G8" s="58">
        <v>39632518</v>
      </c>
      <c r="H8" s="58">
        <v>40453327</v>
      </c>
      <c r="I8" s="58">
        <v>39044595</v>
      </c>
      <c r="J8" s="115">
        <f>I8/H8</f>
        <v>0.96517636237929205</v>
      </c>
      <c r="K8" s="78" t="s">
        <v>90</v>
      </c>
      <c r="L8" s="78"/>
      <c r="M8" s="78"/>
    </row>
    <row r="9" spans="1:13" s="12" customFormat="1" ht="15" customHeight="1" x14ac:dyDescent="0.25">
      <c r="A9" s="77">
        <v>3</v>
      </c>
      <c r="B9" s="116" t="s">
        <v>242</v>
      </c>
      <c r="C9" s="58">
        <v>698500</v>
      </c>
      <c r="D9" s="58">
        <v>698500</v>
      </c>
      <c r="E9" s="58">
        <v>889000</v>
      </c>
      <c r="F9" s="115">
        <f t="shared" ref="F9:F14" si="0">E9/D9</f>
        <v>1.2727272727272727</v>
      </c>
      <c r="G9" s="58">
        <v>1873379</v>
      </c>
      <c r="H9" s="58">
        <v>1971689</v>
      </c>
      <c r="I9" s="58">
        <v>2028403</v>
      </c>
      <c r="J9" s="115">
        <f t="shared" ref="J9:J17" si="1">I9/H9</f>
        <v>1.0287641712257867</v>
      </c>
      <c r="K9" s="78" t="s">
        <v>90</v>
      </c>
      <c r="L9" s="78"/>
      <c r="M9" s="78"/>
    </row>
    <row r="10" spans="1:13" s="12" customFormat="1" ht="20.399999999999999" x14ac:dyDescent="0.25">
      <c r="A10" s="77">
        <v>4</v>
      </c>
      <c r="B10" s="114" t="s">
        <v>222</v>
      </c>
      <c r="C10" s="58">
        <v>32658000</v>
      </c>
      <c r="D10" s="58">
        <v>6858000</v>
      </c>
      <c r="E10" s="58">
        <v>31584250</v>
      </c>
      <c r="F10" s="115">
        <f t="shared" si="0"/>
        <v>4.6054607757363666</v>
      </c>
      <c r="G10" s="58">
        <v>210897050</v>
      </c>
      <c r="H10" s="58">
        <v>210945690</v>
      </c>
      <c r="I10" s="58">
        <v>261473571</v>
      </c>
      <c r="J10" s="115">
        <f t="shared" si="1"/>
        <v>1.2395302838375128</v>
      </c>
      <c r="K10" s="78" t="s">
        <v>90</v>
      </c>
      <c r="L10" s="78"/>
      <c r="M10" s="78"/>
    </row>
    <row r="11" spans="1:13" s="12" customFormat="1" ht="12" x14ac:dyDescent="0.25">
      <c r="A11" s="77">
        <v>5</v>
      </c>
      <c r="B11" s="114" t="s">
        <v>225</v>
      </c>
      <c r="C11" s="58">
        <v>1449246</v>
      </c>
      <c r="D11" s="58">
        <v>687246</v>
      </c>
      <c r="E11" s="58">
        <v>0</v>
      </c>
      <c r="F11" s="115">
        <f t="shared" si="0"/>
        <v>0</v>
      </c>
      <c r="G11" s="58">
        <v>10657843</v>
      </c>
      <c r="H11" s="58">
        <v>10337324</v>
      </c>
      <c r="I11" s="58">
        <v>12736638</v>
      </c>
      <c r="J11" s="115">
        <f t="shared" si="1"/>
        <v>1.2321020411085113</v>
      </c>
      <c r="K11" s="78" t="s">
        <v>90</v>
      </c>
      <c r="L11" s="78"/>
      <c r="M11" s="78"/>
    </row>
    <row r="12" spans="1:13" s="12" customFormat="1" ht="20.399999999999999" x14ac:dyDescent="0.25">
      <c r="A12" s="77">
        <v>6</v>
      </c>
      <c r="B12" s="117" t="s">
        <v>227</v>
      </c>
      <c r="C12" s="58">
        <v>55896947</v>
      </c>
      <c r="D12" s="58">
        <v>77385502</v>
      </c>
      <c r="E12" s="58">
        <v>60820153</v>
      </c>
      <c r="F12" s="115">
        <f t="shared" si="0"/>
        <v>0.78593730644791837</v>
      </c>
      <c r="G12" s="58">
        <v>2542673</v>
      </c>
      <c r="H12" s="58">
        <v>3923550</v>
      </c>
      <c r="I12" s="58">
        <v>2281132</v>
      </c>
      <c r="J12" s="115">
        <f t="shared" si="1"/>
        <v>0.58139491022161049</v>
      </c>
      <c r="K12" s="78" t="s">
        <v>90</v>
      </c>
      <c r="L12" s="78"/>
      <c r="M12" s="78"/>
    </row>
    <row r="13" spans="1:13" s="12" customFormat="1" ht="15" customHeight="1" x14ac:dyDescent="0.25">
      <c r="A13" s="77">
        <v>7</v>
      </c>
      <c r="B13" s="117" t="s">
        <v>484</v>
      </c>
      <c r="C13" s="118"/>
      <c r="D13" s="190"/>
      <c r="E13" s="118"/>
      <c r="F13" s="119"/>
      <c r="G13" s="58">
        <v>1998680</v>
      </c>
      <c r="H13" s="58">
        <v>1998680</v>
      </c>
      <c r="I13" s="58">
        <v>2749018</v>
      </c>
      <c r="J13" s="115">
        <f t="shared" ref="J13" si="2">I13/H13</f>
        <v>1.3754167750715471</v>
      </c>
      <c r="K13" s="78" t="s">
        <v>90</v>
      </c>
      <c r="L13" s="78"/>
      <c r="M13" s="78"/>
    </row>
    <row r="14" spans="1:13" s="12" customFormat="1" ht="15" customHeight="1" x14ac:dyDescent="0.25">
      <c r="A14" s="77">
        <v>8</v>
      </c>
      <c r="B14" s="117" t="s">
        <v>228</v>
      </c>
      <c r="C14" s="58">
        <v>0</v>
      </c>
      <c r="D14" s="58">
        <v>25000</v>
      </c>
      <c r="E14" s="58">
        <v>0</v>
      </c>
      <c r="F14" s="115">
        <f t="shared" si="0"/>
        <v>0</v>
      </c>
      <c r="G14" s="58">
        <v>27362663</v>
      </c>
      <c r="H14" s="58">
        <v>29239663</v>
      </c>
      <c r="I14" s="58">
        <v>27108904</v>
      </c>
      <c r="J14" s="115">
        <f t="shared" si="1"/>
        <v>0.92712778529629425</v>
      </c>
      <c r="K14" s="78" t="s">
        <v>90</v>
      </c>
      <c r="L14" s="78"/>
      <c r="M14" s="78"/>
    </row>
    <row r="15" spans="1:13" s="12" customFormat="1" ht="15" customHeight="1" x14ac:dyDescent="0.25">
      <c r="A15" s="77">
        <v>9</v>
      </c>
      <c r="B15" s="117" t="s">
        <v>229</v>
      </c>
      <c r="C15" s="118"/>
      <c r="D15" s="190"/>
      <c r="E15" s="118"/>
      <c r="F15" s="119"/>
      <c r="G15" s="58">
        <v>82500</v>
      </c>
      <c r="H15" s="58">
        <v>58200</v>
      </c>
      <c r="I15" s="58">
        <v>0</v>
      </c>
      <c r="J15" s="115">
        <f t="shared" si="1"/>
        <v>0</v>
      </c>
      <c r="K15" s="78" t="s">
        <v>90</v>
      </c>
      <c r="L15" s="78"/>
      <c r="M15" s="78"/>
    </row>
    <row r="16" spans="1:13" s="12" customFormat="1" ht="15" customHeight="1" x14ac:dyDescent="0.25">
      <c r="A16" s="77">
        <v>10</v>
      </c>
      <c r="B16" s="117" t="s">
        <v>230</v>
      </c>
      <c r="C16" s="118"/>
      <c r="D16" s="190"/>
      <c r="E16" s="118"/>
      <c r="F16" s="119"/>
      <c r="G16" s="58">
        <v>508000</v>
      </c>
      <c r="H16" s="58">
        <v>508000</v>
      </c>
      <c r="I16" s="58">
        <v>759000</v>
      </c>
      <c r="J16" s="115">
        <f t="shared" si="1"/>
        <v>1.4940944881889764</v>
      </c>
      <c r="K16" s="78" t="s">
        <v>90</v>
      </c>
      <c r="L16" s="78"/>
      <c r="M16" s="78"/>
    </row>
    <row r="17" spans="1:13" s="12" customFormat="1" ht="15" customHeight="1" x14ac:dyDescent="0.25">
      <c r="A17" s="77">
        <v>11</v>
      </c>
      <c r="B17" s="117" t="s">
        <v>291</v>
      </c>
      <c r="C17" s="58">
        <v>0</v>
      </c>
      <c r="D17" s="58">
        <v>36216400</v>
      </c>
      <c r="E17" s="58">
        <v>0</v>
      </c>
      <c r="F17" s="115">
        <f t="shared" ref="F17" si="3">E17/D17</f>
        <v>0</v>
      </c>
      <c r="G17" s="58">
        <v>152804418</v>
      </c>
      <c r="H17" s="58">
        <v>153770935</v>
      </c>
      <c r="I17" s="58">
        <v>0</v>
      </c>
      <c r="J17" s="115">
        <f t="shared" si="1"/>
        <v>0</v>
      </c>
      <c r="K17" s="78"/>
      <c r="L17" s="78" t="s">
        <v>90</v>
      </c>
      <c r="M17" s="78"/>
    </row>
    <row r="18" spans="1:13" s="12" customFormat="1" ht="15" customHeight="1" x14ac:dyDescent="0.25">
      <c r="A18" s="77">
        <v>12</v>
      </c>
      <c r="B18" s="116" t="s">
        <v>542</v>
      </c>
      <c r="C18" s="58">
        <v>0</v>
      </c>
      <c r="D18" s="58">
        <v>0</v>
      </c>
      <c r="E18" s="58">
        <v>3400000</v>
      </c>
      <c r="F18" s="118"/>
      <c r="G18" s="58">
        <v>0</v>
      </c>
      <c r="H18" s="58">
        <v>0</v>
      </c>
      <c r="I18" s="58">
        <v>0</v>
      </c>
      <c r="J18" s="119"/>
      <c r="K18" s="78"/>
      <c r="L18" s="78"/>
      <c r="M18" s="78"/>
    </row>
    <row r="19" spans="1:13" s="12" customFormat="1" ht="20.399999999999999" x14ac:dyDescent="0.25">
      <c r="A19" s="77">
        <v>13</v>
      </c>
      <c r="B19" s="114" t="s">
        <v>219</v>
      </c>
      <c r="C19" s="118"/>
      <c r="D19" s="190"/>
      <c r="E19" s="118"/>
      <c r="F19" s="118"/>
      <c r="G19" s="58">
        <v>7250000</v>
      </c>
      <c r="H19" s="58">
        <v>7250000</v>
      </c>
      <c r="I19" s="58">
        <v>7250000</v>
      </c>
      <c r="J19" s="115">
        <f t="shared" ref="J19:J32" si="4">I19/H19</f>
        <v>1</v>
      </c>
      <c r="K19" s="78" t="s">
        <v>90</v>
      </c>
      <c r="L19" s="78"/>
      <c r="M19" s="78"/>
    </row>
    <row r="20" spans="1:13" s="12" customFormat="1" ht="20.399999999999999" x14ac:dyDescent="0.25">
      <c r="A20" s="77">
        <v>14</v>
      </c>
      <c r="B20" s="114" t="s">
        <v>218</v>
      </c>
      <c r="C20" s="118"/>
      <c r="D20" s="190"/>
      <c r="E20" s="118"/>
      <c r="F20" s="118"/>
      <c r="G20" s="58">
        <v>1587500</v>
      </c>
      <c r="H20" s="58">
        <v>1587500</v>
      </c>
      <c r="I20" s="58">
        <v>1270000</v>
      </c>
      <c r="J20" s="115">
        <f t="shared" si="4"/>
        <v>0.8</v>
      </c>
      <c r="K20" s="78" t="s">
        <v>90</v>
      </c>
      <c r="L20" s="78"/>
      <c r="M20" s="78"/>
    </row>
    <row r="21" spans="1:13" s="12" customFormat="1" ht="15" customHeight="1" x14ac:dyDescent="0.25">
      <c r="A21" s="77">
        <v>15</v>
      </c>
      <c r="B21" s="114" t="s">
        <v>217</v>
      </c>
      <c r="C21" s="120">
        <v>10795000</v>
      </c>
      <c r="D21" s="120">
        <v>11873230</v>
      </c>
      <c r="E21" s="120">
        <v>10795000</v>
      </c>
      <c r="F21" s="115">
        <f t="shared" ref="F21:F24" si="5">E21/D21</f>
        <v>0.90918814846507645</v>
      </c>
      <c r="G21" s="58">
        <v>13138150</v>
      </c>
      <c r="H21" s="58">
        <v>23265150</v>
      </c>
      <c r="I21" s="58">
        <v>16951960</v>
      </c>
      <c r="J21" s="115">
        <f t="shared" si="4"/>
        <v>0.72864176676273307</v>
      </c>
      <c r="K21" s="78" t="s">
        <v>90</v>
      </c>
      <c r="L21" s="78"/>
      <c r="M21" s="78"/>
    </row>
    <row r="22" spans="1:13" s="12" customFormat="1" ht="12" x14ac:dyDescent="0.25">
      <c r="A22" s="77">
        <v>16</v>
      </c>
      <c r="B22" s="114" t="s">
        <v>306</v>
      </c>
      <c r="C22" s="120">
        <v>0</v>
      </c>
      <c r="D22" s="120">
        <v>13032141</v>
      </c>
      <c r="E22" s="120">
        <v>7819284</v>
      </c>
      <c r="F22" s="115">
        <f t="shared" si="5"/>
        <v>0.59999995395998251</v>
      </c>
      <c r="G22" s="58">
        <v>0</v>
      </c>
      <c r="H22" s="58">
        <v>0</v>
      </c>
      <c r="I22" s="58">
        <v>26451264</v>
      </c>
      <c r="J22" s="119"/>
      <c r="K22" s="78"/>
      <c r="L22" s="78" t="s">
        <v>90</v>
      </c>
      <c r="M22" s="78"/>
    </row>
    <row r="23" spans="1:13" s="12" customFormat="1" ht="15" customHeight="1" x14ac:dyDescent="0.25">
      <c r="A23" s="77">
        <v>17</v>
      </c>
      <c r="B23" s="117" t="s">
        <v>226</v>
      </c>
      <c r="C23" s="118"/>
      <c r="D23" s="190"/>
      <c r="E23" s="118"/>
      <c r="F23" s="119"/>
      <c r="G23" s="58">
        <v>20566000</v>
      </c>
      <c r="H23" s="58">
        <v>22948997</v>
      </c>
      <c r="I23" s="58">
        <v>23916000</v>
      </c>
      <c r="J23" s="115">
        <f t="shared" si="4"/>
        <v>1.0421370485167609</v>
      </c>
      <c r="K23" s="78" t="s">
        <v>90</v>
      </c>
      <c r="L23" s="78"/>
      <c r="M23" s="78"/>
    </row>
    <row r="24" spans="1:13" s="12" customFormat="1" ht="15" customHeight="1" x14ac:dyDescent="0.25">
      <c r="A24" s="77">
        <v>18</v>
      </c>
      <c r="B24" s="114" t="s">
        <v>223</v>
      </c>
      <c r="C24" s="58">
        <v>2194000</v>
      </c>
      <c r="D24" s="58">
        <v>2194000</v>
      </c>
      <c r="E24" s="58">
        <v>0</v>
      </c>
      <c r="F24" s="115">
        <f t="shared" si="5"/>
        <v>0</v>
      </c>
      <c r="G24" s="58">
        <v>48926357</v>
      </c>
      <c r="H24" s="58">
        <v>48843669</v>
      </c>
      <c r="I24" s="58">
        <v>49274773</v>
      </c>
      <c r="J24" s="115">
        <f t="shared" si="4"/>
        <v>1.0088262001775501</v>
      </c>
      <c r="K24" s="78" t="s">
        <v>90</v>
      </c>
      <c r="L24" s="78"/>
      <c r="M24" s="78"/>
    </row>
    <row r="25" spans="1:13" s="12" customFormat="1" ht="15" customHeight="1" x14ac:dyDescent="0.25">
      <c r="A25" s="77">
        <v>19</v>
      </c>
      <c r="B25" s="114" t="s">
        <v>282</v>
      </c>
      <c r="C25" s="118"/>
      <c r="D25" s="190"/>
      <c r="E25" s="118"/>
      <c r="F25" s="119"/>
      <c r="G25" s="58">
        <v>8430965</v>
      </c>
      <c r="H25" s="58">
        <v>6604000</v>
      </c>
      <c r="I25" s="58">
        <v>7604000</v>
      </c>
      <c r="J25" s="115">
        <f t="shared" si="4"/>
        <v>1.1514233797698366</v>
      </c>
      <c r="K25" s="78" t="s">
        <v>90</v>
      </c>
      <c r="L25" s="78"/>
      <c r="M25" s="78"/>
    </row>
    <row r="26" spans="1:13" s="12" customFormat="1" ht="15" customHeight="1" x14ac:dyDescent="0.25">
      <c r="A26" s="77">
        <v>20</v>
      </c>
      <c r="B26" s="117" t="s">
        <v>233</v>
      </c>
      <c r="C26" s="118"/>
      <c r="D26" s="190"/>
      <c r="E26" s="118"/>
      <c r="F26" s="119"/>
      <c r="G26" s="58">
        <v>1625000</v>
      </c>
      <c r="H26" s="58">
        <v>1625000</v>
      </c>
      <c r="I26" s="58">
        <v>2130000</v>
      </c>
      <c r="J26" s="115">
        <f t="shared" si="4"/>
        <v>1.3107692307692307</v>
      </c>
      <c r="K26" s="78" t="s">
        <v>90</v>
      </c>
      <c r="L26" s="78"/>
      <c r="M26" s="78"/>
    </row>
    <row r="27" spans="1:13" s="12" customFormat="1" ht="15" customHeight="1" x14ac:dyDescent="0.25">
      <c r="A27" s="77">
        <v>21</v>
      </c>
      <c r="B27" s="117" t="s">
        <v>235</v>
      </c>
      <c r="C27" s="118"/>
      <c r="D27" s="190"/>
      <c r="E27" s="118"/>
      <c r="F27" s="119"/>
      <c r="G27" s="58">
        <v>1990000</v>
      </c>
      <c r="H27" s="58">
        <v>1990000</v>
      </c>
      <c r="I27" s="58">
        <v>2175000</v>
      </c>
      <c r="J27" s="115">
        <f t="shared" si="4"/>
        <v>1.0929648241206029</v>
      </c>
      <c r="K27" s="78" t="s">
        <v>90</v>
      </c>
      <c r="L27" s="78"/>
      <c r="M27" s="78"/>
    </row>
    <row r="28" spans="1:13" s="12" customFormat="1" ht="15" customHeight="1" x14ac:dyDescent="0.25">
      <c r="A28" s="77">
        <v>22</v>
      </c>
      <c r="B28" s="117" t="s">
        <v>236</v>
      </c>
      <c r="C28" s="58">
        <v>2488900</v>
      </c>
      <c r="D28" s="58">
        <v>2488900</v>
      </c>
      <c r="E28" s="58">
        <v>1768300</v>
      </c>
      <c r="F28" s="115">
        <f>E28/D28</f>
        <v>0.71047450681023749</v>
      </c>
      <c r="G28" s="58">
        <v>3978052</v>
      </c>
      <c r="H28" s="58">
        <v>3978052</v>
      </c>
      <c r="I28" s="58">
        <v>4420560</v>
      </c>
      <c r="J28" s="115">
        <f t="shared" si="4"/>
        <v>1.1112373593909783</v>
      </c>
      <c r="K28" s="78" t="s">
        <v>90</v>
      </c>
      <c r="L28" s="78"/>
      <c r="M28" s="78"/>
    </row>
    <row r="29" spans="1:13" s="12" customFormat="1" ht="15" customHeight="1" x14ac:dyDescent="0.25">
      <c r="A29" s="77">
        <v>23</v>
      </c>
      <c r="B29" s="117" t="s">
        <v>234</v>
      </c>
      <c r="C29" s="118"/>
      <c r="D29" s="190"/>
      <c r="E29" s="118"/>
      <c r="F29" s="119"/>
      <c r="G29" s="58">
        <v>150000</v>
      </c>
      <c r="H29" s="58">
        <v>150000</v>
      </c>
      <c r="I29" s="58">
        <v>150000</v>
      </c>
      <c r="J29" s="115">
        <f t="shared" si="4"/>
        <v>1</v>
      </c>
      <c r="K29" s="78" t="s">
        <v>90</v>
      </c>
      <c r="L29" s="78"/>
      <c r="M29" s="78"/>
    </row>
    <row r="30" spans="1:13" s="12" customFormat="1" ht="15" customHeight="1" x14ac:dyDescent="0.25">
      <c r="A30" s="77">
        <v>24</v>
      </c>
      <c r="B30" s="116" t="s">
        <v>240</v>
      </c>
      <c r="C30" s="118"/>
      <c r="D30" s="190"/>
      <c r="E30" s="118"/>
      <c r="F30" s="119"/>
      <c r="G30" s="58">
        <v>942921</v>
      </c>
      <c r="H30" s="58">
        <v>1026921</v>
      </c>
      <c r="I30" s="58">
        <v>797200</v>
      </c>
      <c r="J30" s="115">
        <f t="shared" si="4"/>
        <v>0.77630119551552657</v>
      </c>
      <c r="K30" s="78" t="s">
        <v>90</v>
      </c>
      <c r="L30" s="78"/>
      <c r="M30" s="78"/>
    </row>
    <row r="31" spans="1:13" s="12" customFormat="1" ht="12" x14ac:dyDescent="0.25">
      <c r="A31" s="77">
        <v>25</v>
      </c>
      <c r="B31" s="116" t="s">
        <v>241</v>
      </c>
      <c r="C31" s="58">
        <v>81931500</v>
      </c>
      <c r="D31" s="58">
        <v>92035500</v>
      </c>
      <c r="E31" s="58">
        <v>110997500</v>
      </c>
      <c r="F31" s="115">
        <f t="shared" ref="F31" si="6">E31/D31</f>
        <v>1.2060291952561784</v>
      </c>
      <c r="G31" s="58">
        <v>72344325</v>
      </c>
      <c r="H31" s="58">
        <v>90220107</v>
      </c>
      <c r="I31" s="58">
        <v>93882459</v>
      </c>
      <c r="J31" s="115">
        <f t="shared" si="4"/>
        <v>1.0405935231267238</v>
      </c>
      <c r="K31" s="78"/>
      <c r="L31" s="78" t="s">
        <v>90</v>
      </c>
      <c r="M31" s="78"/>
    </row>
    <row r="32" spans="1:13" s="12" customFormat="1" ht="15" customHeight="1" x14ac:dyDescent="0.25">
      <c r="A32" s="77">
        <v>26</v>
      </c>
      <c r="B32" s="116" t="s">
        <v>239</v>
      </c>
      <c r="C32" s="118"/>
      <c r="D32" s="190"/>
      <c r="E32" s="118"/>
      <c r="F32" s="119"/>
      <c r="G32" s="58">
        <v>1214008</v>
      </c>
      <c r="H32" s="58">
        <v>1269965</v>
      </c>
      <c r="I32" s="58">
        <v>1259345</v>
      </c>
      <c r="J32" s="115">
        <f t="shared" si="4"/>
        <v>0.99163756481477838</v>
      </c>
      <c r="K32" s="78" t="s">
        <v>90</v>
      </c>
      <c r="L32" s="78"/>
      <c r="M32" s="78"/>
    </row>
    <row r="33" spans="1:15" s="12" customFormat="1" ht="20.399999999999999" x14ac:dyDescent="0.25">
      <c r="A33" s="77">
        <v>27</v>
      </c>
      <c r="B33" s="116" t="s">
        <v>301</v>
      </c>
      <c r="C33" s="58">
        <v>127000</v>
      </c>
      <c r="D33" s="58">
        <v>127000</v>
      </c>
      <c r="E33" s="58">
        <v>127000</v>
      </c>
      <c r="F33" s="115">
        <f t="shared" ref="F33" si="7">E33/D33</f>
        <v>1</v>
      </c>
      <c r="G33" s="58">
        <v>20725507</v>
      </c>
      <c r="H33" s="58">
        <v>21827919</v>
      </c>
      <c r="I33" s="58">
        <v>26621932</v>
      </c>
      <c r="J33" s="115">
        <f t="shared" ref="J33:J35" si="8">I33/H33</f>
        <v>1.219627578790264</v>
      </c>
      <c r="K33" s="78" t="s">
        <v>90</v>
      </c>
      <c r="L33" s="78"/>
      <c r="M33" s="78"/>
    </row>
    <row r="34" spans="1:15" s="12" customFormat="1" ht="15" customHeight="1" x14ac:dyDescent="0.25">
      <c r="A34" s="77">
        <v>28</v>
      </c>
      <c r="B34" s="117" t="s">
        <v>221</v>
      </c>
      <c r="C34" s="58">
        <v>0</v>
      </c>
      <c r="D34" s="58">
        <v>0</v>
      </c>
      <c r="E34" s="58">
        <v>0</v>
      </c>
      <c r="F34" s="119"/>
      <c r="G34" s="58">
        <v>508000</v>
      </c>
      <c r="H34" s="58">
        <v>640600</v>
      </c>
      <c r="I34" s="58">
        <v>635000</v>
      </c>
      <c r="J34" s="115">
        <f t="shared" si="8"/>
        <v>0.99125819544177329</v>
      </c>
      <c r="K34" s="78"/>
      <c r="L34" s="78" t="s">
        <v>90</v>
      </c>
      <c r="M34" s="78"/>
    </row>
    <row r="35" spans="1:15" s="12" customFormat="1" ht="15" customHeight="1" x14ac:dyDescent="0.25">
      <c r="A35" s="77">
        <v>29</v>
      </c>
      <c r="B35" s="116" t="s">
        <v>238</v>
      </c>
      <c r="C35" s="58">
        <v>0</v>
      </c>
      <c r="D35" s="55">
        <v>0</v>
      </c>
      <c r="E35" s="58">
        <v>0</v>
      </c>
      <c r="F35" s="119"/>
      <c r="G35" s="58">
        <v>8875000</v>
      </c>
      <c r="H35" s="58">
        <v>8845000</v>
      </c>
      <c r="I35" s="58">
        <v>8250000</v>
      </c>
      <c r="J35" s="115">
        <f t="shared" si="8"/>
        <v>0.93273035613340871</v>
      </c>
      <c r="K35" s="78"/>
      <c r="L35" s="78" t="s">
        <v>90</v>
      </c>
      <c r="M35" s="78"/>
    </row>
    <row r="36" spans="1:15" s="12" customFormat="1" ht="15" customHeight="1" x14ac:dyDescent="0.25">
      <c r="A36" s="77">
        <v>30</v>
      </c>
      <c r="B36" s="117" t="s">
        <v>231</v>
      </c>
      <c r="C36" s="118"/>
      <c r="D36" s="190"/>
      <c r="E36" s="118"/>
      <c r="F36" s="119"/>
      <c r="G36" s="58">
        <v>19634661</v>
      </c>
      <c r="H36" s="58">
        <v>19507837</v>
      </c>
      <c r="I36" s="58">
        <v>26686288</v>
      </c>
      <c r="J36" s="115">
        <f t="shared" ref="J36:J39" si="9">I36/H36</f>
        <v>1.3679778029722105</v>
      </c>
      <c r="K36" s="78" t="s">
        <v>90</v>
      </c>
      <c r="L36" s="78"/>
      <c r="M36" s="78"/>
    </row>
    <row r="37" spans="1:15" s="12" customFormat="1" ht="12" x14ac:dyDescent="0.25">
      <c r="A37" s="77">
        <v>31</v>
      </c>
      <c r="B37" s="114" t="s">
        <v>232</v>
      </c>
      <c r="C37" s="58">
        <v>1200000</v>
      </c>
      <c r="D37" s="58">
        <v>1246297</v>
      </c>
      <c r="E37" s="58">
        <v>1300000</v>
      </c>
      <c r="F37" s="115">
        <f>E37/D37</f>
        <v>1.0430900499640134</v>
      </c>
      <c r="G37" s="58">
        <v>9925339</v>
      </c>
      <c r="H37" s="58">
        <v>9805996</v>
      </c>
      <c r="I37" s="58">
        <v>8094712</v>
      </c>
      <c r="J37" s="115">
        <f t="shared" si="9"/>
        <v>0.82548595777522238</v>
      </c>
      <c r="K37" s="78" t="s">
        <v>90</v>
      </c>
      <c r="L37" s="78"/>
      <c r="M37" s="78"/>
    </row>
    <row r="38" spans="1:15" s="12" customFormat="1" ht="15" customHeight="1" x14ac:dyDescent="0.25">
      <c r="A38" s="77">
        <v>32</v>
      </c>
      <c r="B38" s="117" t="s">
        <v>220</v>
      </c>
      <c r="C38" s="55">
        <v>360000</v>
      </c>
      <c r="D38" s="55">
        <v>287000</v>
      </c>
      <c r="E38" s="55">
        <v>316800</v>
      </c>
      <c r="F38" s="115">
        <f>E38/D38</f>
        <v>1.1038327526132403</v>
      </c>
      <c r="G38" s="58">
        <v>1584000</v>
      </c>
      <c r="H38" s="58">
        <v>1584000</v>
      </c>
      <c r="I38" s="58">
        <v>1452000</v>
      </c>
      <c r="J38" s="115">
        <f t="shared" si="9"/>
        <v>0.91666666666666663</v>
      </c>
      <c r="K38" s="78" t="s">
        <v>90</v>
      </c>
      <c r="L38" s="78"/>
      <c r="M38" s="78"/>
      <c r="N38" s="63"/>
      <c r="O38" s="63"/>
    </row>
    <row r="39" spans="1:15" s="12" customFormat="1" ht="20.399999999999999" x14ac:dyDescent="0.25">
      <c r="A39" s="77">
        <v>33</v>
      </c>
      <c r="B39" s="114" t="s">
        <v>237</v>
      </c>
      <c r="C39" s="121"/>
      <c r="D39" s="191"/>
      <c r="E39" s="121"/>
      <c r="F39" s="119"/>
      <c r="G39" s="58">
        <v>4040000</v>
      </c>
      <c r="H39" s="58">
        <v>4040000</v>
      </c>
      <c r="I39" s="58">
        <v>4285200</v>
      </c>
      <c r="J39" s="115">
        <f t="shared" si="9"/>
        <v>1.0606930693069307</v>
      </c>
      <c r="K39" s="78" t="s">
        <v>90</v>
      </c>
      <c r="L39" s="78"/>
      <c r="M39" s="78"/>
      <c r="O39" s="63"/>
    </row>
    <row r="40" spans="1:15" s="12" customFormat="1" ht="20.399999999999999" x14ac:dyDescent="0.25">
      <c r="A40" s="77">
        <v>34</v>
      </c>
      <c r="B40" s="114" t="s">
        <v>283</v>
      </c>
      <c r="C40" s="55">
        <v>122000000</v>
      </c>
      <c r="D40" s="55">
        <v>121572052</v>
      </c>
      <c r="E40" s="55">
        <v>132000000</v>
      </c>
      <c r="F40" s="115">
        <f t="shared" ref="F40:F44" si="10">E40/D40</f>
        <v>1.085775865657018</v>
      </c>
      <c r="G40" s="118"/>
      <c r="H40" s="118"/>
      <c r="I40" s="118"/>
      <c r="J40" s="119"/>
      <c r="K40" s="78" t="s">
        <v>90</v>
      </c>
      <c r="L40" s="78"/>
      <c r="M40" s="78"/>
    </row>
    <row r="41" spans="1:15" s="12" customFormat="1" ht="20.399999999999999" x14ac:dyDescent="0.25">
      <c r="A41" s="77">
        <v>35</v>
      </c>
      <c r="B41" s="114" t="s">
        <v>543</v>
      </c>
      <c r="C41" s="55">
        <v>0</v>
      </c>
      <c r="D41" s="55">
        <v>159169333</v>
      </c>
      <c r="E41" s="55">
        <v>154000000</v>
      </c>
      <c r="F41" s="115">
        <f t="shared" si="10"/>
        <v>0.96752305923151671</v>
      </c>
      <c r="G41" s="58">
        <v>0</v>
      </c>
      <c r="H41" s="58">
        <v>151083601</v>
      </c>
      <c r="I41" s="58">
        <v>151000000</v>
      </c>
      <c r="J41" s="115"/>
      <c r="K41" s="78"/>
      <c r="L41" s="78"/>
      <c r="M41" s="78"/>
    </row>
    <row r="42" spans="1:15" s="12" customFormat="1" ht="15" customHeight="1" x14ac:dyDescent="0.25">
      <c r="A42" s="77">
        <v>36</v>
      </c>
      <c r="B42" s="83" t="s">
        <v>45</v>
      </c>
      <c r="C42" s="109">
        <f>SUM(C8:C41)</f>
        <v>324099837</v>
      </c>
      <c r="D42" s="109">
        <f>SUM(D8:D41)</f>
        <v>545844995</v>
      </c>
      <c r="E42" s="109">
        <f>SUM(E8:E41)</f>
        <v>519129459</v>
      </c>
      <c r="F42" s="122">
        <f t="shared" si="10"/>
        <v>0.9510565522360428</v>
      </c>
      <c r="G42" s="109">
        <f>SUM(G8:G41)</f>
        <v>695795509</v>
      </c>
      <c r="H42" s="109">
        <f>SUM(H8:H41)</f>
        <v>881301372</v>
      </c>
      <c r="I42" s="109">
        <f>SUM(I8:I41)</f>
        <v>812738954</v>
      </c>
      <c r="J42" s="115">
        <f t="shared" ref="J42:J44" si="11">I42/H42</f>
        <v>0.92220320973243641</v>
      </c>
      <c r="K42" s="78"/>
      <c r="L42" s="78"/>
      <c r="M42" s="78"/>
    </row>
    <row r="43" spans="1:15" s="12" customFormat="1" ht="15" customHeight="1" x14ac:dyDescent="0.25">
      <c r="A43" s="77">
        <v>37</v>
      </c>
      <c r="B43" s="74" t="s">
        <v>46</v>
      </c>
      <c r="C43" s="58">
        <f>'3. melléklet'!F48+'4. melléklet'!F16</f>
        <v>453404243</v>
      </c>
      <c r="D43" s="58">
        <f>'3. melléklet'!F48+'4. melléklet'!F16</f>
        <v>453404243</v>
      </c>
      <c r="E43" s="58">
        <f>'3. melléklet'!H48+'4. melléklet'!H16</f>
        <v>389314545</v>
      </c>
      <c r="F43" s="115">
        <f t="shared" si="10"/>
        <v>0.85864777626264954</v>
      </c>
      <c r="G43" s="58">
        <f>'3. melléklet'!E81</f>
        <v>81708571</v>
      </c>
      <c r="H43" s="58">
        <f>'3. melléklet'!F81</f>
        <v>117947866</v>
      </c>
      <c r="I43" s="58">
        <f>'3. melléklet'!H81</f>
        <v>96205050</v>
      </c>
      <c r="J43" s="115">
        <f t="shared" si="11"/>
        <v>0.81565740239844609</v>
      </c>
      <c r="K43" s="78"/>
      <c r="L43" s="78"/>
      <c r="M43" s="78"/>
    </row>
    <row r="44" spans="1:15" s="12" customFormat="1" ht="15" customHeight="1" x14ac:dyDescent="0.25">
      <c r="A44" s="77">
        <v>38</v>
      </c>
      <c r="B44" s="126" t="s">
        <v>47</v>
      </c>
      <c r="C44" s="123">
        <f>SUM(C42:C43)</f>
        <v>777504080</v>
      </c>
      <c r="D44" s="123">
        <f>SUM(D42:D43)</f>
        <v>999249238</v>
      </c>
      <c r="E44" s="123">
        <f>SUM(E42:E43)</f>
        <v>908444004</v>
      </c>
      <c r="F44" s="124">
        <f t="shared" si="10"/>
        <v>0.9091265416606702</v>
      </c>
      <c r="G44" s="123">
        <f>SUM(G42:G43)</f>
        <v>777504080</v>
      </c>
      <c r="H44" s="123">
        <f>SUM(H42:H43)</f>
        <v>999249238</v>
      </c>
      <c r="I44" s="123">
        <f>SUM(I42:I43)</f>
        <v>908944004</v>
      </c>
      <c r="J44" s="175">
        <f t="shared" si="11"/>
        <v>0.90962691732370382</v>
      </c>
      <c r="K44" s="78"/>
      <c r="L44" s="78"/>
      <c r="M44" s="78"/>
    </row>
    <row r="45" spans="1:15" s="9" customFormat="1" x14ac:dyDescent="0.25">
      <c r="A45" s="17"/>
    </row>
    <row r="46" spans="1:15" s="9" customFormat="1" x14ac:dyDescent="0.25">
      <c r="A46" s="17"/>
      <c r="D46" s="174"/>
      <c r="H46" s="174"/>
      <c r="I46" s="174"/>
    </row>
    <row r="47" spans="1:15" s="9" customFormat="1" x14ac:dyDescent="0.25">
      <c r="A47" s="17"/>
    </row>
    <row r="48" spans="1:15" s="9" customFormat="1" x14ac:dyDescent="0.25">
      <c r="A48" s="17"/>
      <c r="D48" s="22"/>
      <c r="H48" s="22"/>
    </row>
    <row r="49" spans="1:8" s="9" customFormat="1" x14ac:dyDescent="0.25">
      <c r="A49" s="17"/>
    </row>
    <row r="50" spans="1:8" s="9" customFormat="1" x14ac:dyDescent="0.25">
      <c r="A50" s="17"/>
      <c r="D50" s="22"/>
      <c r="H50" s="22"/>
    </row>
    <row r="51" spans="1:8" s="9" customFormat="1" x14ac:dyDescent="0.25">
      <c r="A51" s="17"/>
    </row>
    <row r="52" spans="1:8" s="9" customFormat="1" x14ac:dyDescent="0.25">
      <c r="A52" s="17"/>
    </row>
    <row r="53" spans="1:8" s="9" customFormat="1" x14ac:dyDescent="0.25">
      <c r="A53" s="17"/>
    </row>
    <row r="54" spans="1:8" s="9" customFormat="1" x14ac:dyDescent="0.25">
      <c r="A54" s="17"/>
    </row>
    <row r="55" spans="1:8" s="9" customFormat="1" x14ac:dyDescent="0.25">
      <c r="A55" s="17"/>
    </row>
    <row r="56" spans="1:8" s="9" customFormat="1" x14ac:dyDescent="0.25">
      <c r="A56" s="17"/>
    </row>
    <row r="57" spans="1:8" s="9" customFormat="1" x14ac:dyDescent="0.25">
      <c r="A57" s="17"/>
    </row>
    <row r="58" spans="1:8" s="9" customFormat="1" x14ac:dyDescent="0.25">
      <c r="A58" s="17"/>
    </row>
    <row r="59" spans="1:8" s="9" customFormat="1" x14ac:dyDescent="0.25">
      <c r="A59" s="17"/>
    </row>
    <row r="60" spans="1:8" s="9" customFormat="1" x14ac:dyDescent="0.25">
      <c r="A60" s="17"/>
    </row>
    <row r="61" spans="1:8" s="9" customFormat="1" x14ac:dyDescent="0.25">
      <c r="A61" s="17"/>
    </row>
    <row r="62" spans="1:8" s="9" customFormat="1" x14ac:dyDescent="0.25">
      <c r="A62" s="17"/>
    </row>
    <row r="63" spans="1:8" s="9" customFormat="1" x14ac:dyDescent="0.25">
      <c r="A63" s="17"/>
    </row>
    <row r="64" spans="1:8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" s="9" customFormat="1" x14ac:dyDescent="0.25">
      <c r="A81" s="17"/>
    </row>
    <row r="82" spans="1:1" s="9" customFormat="1" x14ac:dyDescent="0.25">
      <c r="A82" s="17"/>
    </row>
    <row r="83" spans="1:1" s="9" customFormat="1" x14ac:dyDescent="0.25">
      <c r="A83" s="17"/>
    </row>
    <row r="84" spans="1:1" s="9" customFormat="1" x14ac:dyDescent="0.25">
      <c r="A84" s="17"/>
    </row>
    <row r="85" spans="1:1" s="9" customFormat="1" x14ac:dyDescent="0.25">
      <c r="A85" s="17"/>
    </row>
    <row r="86" spans="1:1" s="9" customFormat="1" x14ac:dyDescent="0.25">
      <c r="A86" s="17"/>
    </row>
    <row r="87" spans="1:1" s="9" customFormat="1" x14ac:dyDescent="0.25">
      <c r="A87" s="17"/>
    </row>
    <row r="88" spans="1:1" s="9" customFormat="1" x14ac:dyDescent="0.25">
      <c r="A88" s="17"/>
    </row>
    <row r="89" spans="1:1" s="9" customFormat="1" x14ac:dyDescent="0.25">
      <c r="A89" s="17"/>
    </row>
    <row r="90" spans="1:1" s="9" customFormat="1" x14ac:dyDescent="0.25">
      <c r="A90" s="17"/>
    </row>
    <row r="91" spans="1:1" s="9" customFormat="1" x14ac:dyDescent="0.25">
      <c r="A91" s="17"/>
    </row>
    <row r="92" spans="1:1" s="9" customFormat="1" x14ac:dyDescent="0.25">
      <c r="A92" s="17"/>
    </row>
    <row r="93" spans="1:1" s="9" customFormat="1" x14ac:dyDescent="0.25">
      <c r="A93" s="17"/>
    </row>
    <row r="94" spans="1:1" s="9" customFormat="1" x14ac:dyDescent="0.25">
      <c r="A94" s="17"/>
    </row>
  </sheetData>
  <sheetProtection selectLockedCells="1" selectUnlockedCells="1"/>
  <mergeCells count="1">
    <mergeCell ref="A4:M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6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zoomScaleNormal="100" workbookViewId="0"/>
  </sheetViews>
  <sheetFormatPr defaultRowHeight="13.2" x14ac:dyDescent="0.25"/>
  <cols>
    <col min="1" max="1" width="3.6640625" style="1" customWidth="1"/>
    <col min="2" max="2" width="24.33203125" style="1" customWidth="1"/>
    <col min="3" max="8" width="9.88671875" style="1" customWidth="1"/>
    <col min="9" max="10" width="9.6640625" style="1" customWidth="1"/>
  </cols>
  <sheetData>
    <row r="1" spans="1:10" ht="15" customHeight="1" x14ac:dyDescent="0.25">
      <c r="H1" s="2" t="s">
        <v>424</v>
      </c>
    </row>
    <row r="2" spans="1:10" ht="15" customHeight="1" x14ac:dyDescent="0.25">
      <c r="H2" s="2" t="str">
        <f>'1. melléklet'!H2</f>
        <v>az  2/2024. (II.20.) önkormányzati rendelethez</v>
      </c>
    </row>
    <row r="3" spans="1:10" ht="15" customHeight="1" x14ac:dyDescent="0.25">
      <c r="A3" s="2"/>
    </row>
    <row r="4" spans="1:10" ht="15" customHeight="1" x14ac:dyDescent="0.25">
      <c r="A4" s="232" t="s">
        <v>429</v>
      </c>
      <c r="B4" s="232"/>
      <c r="C4" s="232"/>
      <c r="D4" s="232"/>
      <c r="E4" s="232"/>
      <c r="F4" s="232"/>
      <c r="G4" s="232"/>
      <c r="H4" s="232"/>
    </row>
    <row r="5" spans="1:10" ht="15" customHeight="1" x14ac:dyDescent="0.25"/>
    <row r="6" spans="1:10" ht="15" customHeight="1" x14ac:dyDescent="0.25">
      <c r="A6" s="127"/>
      <c r="B6" s="127" t="s">
        <v>383</v>
      </c>
      <c r="C6" s="128" t="s">
        <v>326</v>
      </c>
      <c r="D6" s="77" t="s">
        <v>380</v>
      </c>
      <c r="E6" s="77" t="s">
        <v>381</v>
      </c>
      <c r="F6" s="77" t="s">
        <v>382</v>
      </c>
      <c r="G6" s="77" t="s">
        <v>38</v>
      </c>
      <c r="H6" s="77" t="s">
        <v>39</v>
      </c>
    </row>
    <row r="7" spans="1:10" s="9" customFormat="1" ht="36" x14ac:dyDescent="0.25">
      <c r="A7" s="134">
        <v>1</v>
      </c>
      <c r="B7" s="77" t="s">
        <v>1</v>
      </c>
      <c r="C7" s="77" t="s">
        <v>483</v>
      </c>
      <c r="D7" s="77" t="s">
        <v>544</v>
      </c>
      <c r="E7" s="77" t="s">
        <v>486</v>
      </c>
      <c r="F7" s="77" t="s">
        <v>430</v>
      </c>
      <c r="G7" s="77" t="s">
        <v>487</v>
      </c>
      <c r="H7" s="77" t="s">
        <v>545</v>
      </c>
      <c r="I7" s="12"/>
      <c r="J7" s="12"/>
    </row>
    <row r="8" spans="1:10" s="9" customFormat="1" ht="15" customHeight="1" x14ac:dyDescent="0.25">
      <c r="A8" s="78">
        <v>2</v>
      </c>
      <c r="B8" s="233" t="s">
        <v>2</v>
      </c>
      <c r="C8" s="234"/>
      <c r="D8" s="234"/>
      <c r="E8" s="234"/>
      <c r="F8" s="234"/>
      <c r="G8" s="234"/>
      <c r="H8" s="235"/>
      <c r="I8" s="12"/>
      <c r="J8" s="12"/>
    </row>
    <row r="9" spans="1:10" s="9" customFormat="1" ht="24" x14ac:dyDescent="0.25">
      <c r="A9" s="134">
        <v>3</v>
      </c>
      <c r="B9" s="59" t="s">
        <v>212</v>
      </c>
      <c r="C9" s="58">
        <f>'3. melléklet'!E10</f>
        <v>55896947</v>
      </c>
      <c r="D9" s="58">
        <f>'3. melléklet'!F10</f>
        <v>75018429</v>
      </c>
      <c r="E9" s="58">
        <f>'3. melléklet'!H10</f>
        <v>60820153</v>
      </c>
      <c r="F9" s="58">
        <v>60000000</v>
      </c>
      <c r="G9" s="58">
        <v>60000000</v>
      </c>
      <c r="H9" s="58">
        <v>60000000</v>
      </c>
      <c r="I9" s="12"/>
      <c r="J9" s="12"/>
    </row>
    <row r="10" spans="1:10" s="9" customFormat="1" ht="24" x14ac:dyDescent="0.25">
      <c r="A10" s="78">
        <v>4</v>
      </c>
      <c r="B10" s="59" t="s">
        <v>296</v>
      </c>
      <c r="C10" s="58">
        <f>'3. melléklet'!E17</f>
        <v>5888900</v>
      </c>
      <c r="D10" s="58">
        <f>'3. melléklet'!F17</f>
        <v>6420766</v>
      </c>
      <c r="E10" s="58">
        <f>'3. melléklet'!H17</f>
        <v>5168300</v>
      </c>
      <c r="F10" s="58">
        <v>5000000</v>
      </c>
      <c r="G10" s="58">
        <v>5000000</v>
      </c>
      <c r="H10" s="58">
        <v>5000000</v>
      </c>
      <c r="I10" s="12"/>
      <c r="J10" s="12"/>
    </row>
    <row r="11" spans="1:10" s="9" customFormat="1" ht="15" customHeight="1" x14ac:dyDescent="0.25">
      <c r="A11" s="134">
        <v>5</v>
      </c>
      <c r="B11" s="59" t="s">
        <v>6</v>
      </c>
      <c r="C11" s="58">
        <f>'3. melléklet'!E18</f>
        <v>122000000</v>
      </c>
      <c r="D11" s="58">
        <f>'3. melléklet'!F18</f>
        <v>121572052</v>
      </c>
      <c r="E11" s="58">
        <f>'3. melléklet'!H18</f>
        <v>132000000</v>
      </c>
      <c r="F11" s="58">
        <v>133000000</v>
      </c>
      <c r="G11" s="58">
        <v>134000000</v>
      </c>
      <c r="H11" s="58">
        <v>135000000</v>
      </c>
      <c r="I11" s="12"/>
      <c r="J11" s="12"/>
    </row>
    <row r="12" spans="1:10" s="9" customFormat="1" ht="15" customHeight="1" x14ac:dyDescent="0.25">
      <c r="A12" s="78">
        <v>6</v>
      </c>
      <c r="B12" s="59" t="s">
        <v>3</v>
      </c>
      <c r="C12" s="58">
        <f>'3. melléklet'!E24+'4. melléklet'!E9</f>
        <v>111967485</v>
      </c>
      <c r="D12" s="58">
        <f>'3. melléklet'!F24+'4. melléklet'!F9</f>
        <v>136383725</v>
      </c>
      <c r="E12" s="58">
        <f>'3. melléklet'!H24+'4. melléklet'!H9</f>
        <v>138690022</v>
      </c>
      <c r="F12" s="58">
        <v>143500000</v>
      </c>
      <c r="G12" s="58">
        <v>152500000</v>
      </c>
      <c r="H12" s="58">
        <v>161500000</v>
      </c>
      <c r="I12" s="12"/>
      <c r="J12" s="63"/>
    </row>
    <row r="13" spans="1:10" s="9" customFormat="1" x14ac:dyDescent="0.25">
      <c r="A13" s="134">
        <v>7</v>
      </c>
      <c r="B13" s="59" t="s">
        <v>204</v>
      </c>
      <c r="C13" s="58">
        <f>'3. melléklet'!E34</f>
        <v>687246</v>
      </c>
      <c r="D13" s="58">
        <f>'3. melléklet'!F34</f>
        <v>1891549</v>
      </c>
      <c r="E13" s="58">
        <f>'3. melléklet'!H34</f>
        <v>0</v>
      </c>
      <c r="F13" s="58">
        <v>0</v>
      </c>
      <c r="G13" s="58">
        <v>0</v>
      </c>
      <c r="H13" s="58">
        <v>0</v>
      </c>
      <c r="I13" s="12"/>
      <c r="J13" s="12"/>
    </row>
    <row r="14" spans="1:10" s="9" customFormat="1" ht="24" x14ac:dyDescent="0.25">
      <c r="A14" s="78">
        <v>8</v>
      </c>
      <c r="B14" s="59" t="s">
        <v>297</v>
      </c>
      <c r="C14" s="58">
        <f>'3. melléklet'!E37</f>
        <v>0</v>
      </c>
      <c r="D14" s="58">
        <f>'3. melléklet'!F37</f>
        <v>49248541</v>
      </c>
      <c r="E14" s="58">
        <f>'3. melléklet'!H37</f>
        <v>7819284</v>
      </c>
      <c r="F14" s="58">
        <v>0</v>
      </c>
      <c r="G14" s="58">
        <v>0</v>
      </c>
      <c r="H14" s="58">
        <v>0</v>
      </c>
      <c r="I14" s="12"/>
      <c r="J14" s="12"/>
    </row>
    <row r="15" spans="1:10" s="9" customFormat="1" ht="15" customHeight="1" x14ac:dyDescent="0.25">
      <c r="A15" s="134">
        <v>9</v>
      </c>
      <c r="B15" s="59" t="s">
        <v>251</v>
      </c>
      <c r="C15" s="58">
        <f>'3. melléklet'!E40</f>
        <v>27527559</v>
      </c>
      <c r="D15" s="58">
        <f>'3. melléklet'!F40</f>
        <v>1727559</v>
      </c>
      <c r="E15" s="58">
        <f>'3. melléklet'!H40</f>
        <v>23500000</v>
      </c>
      <c r="F15" s="58">
        <v>3500000</v>
      </c>
      <c r="G15" s="58">
        <v>3500000</v>
      </c>
      <c r="H15" s="58">
        <v>3500000</v>
      </c>
      <c r="I15" s="12"/>
      <c r="J15" s="12"/>
    </row>
    <row r="16" spans="1:10" s="9" customFormat="1" ht="24" customHeight="1" x14ac:dyDescent="0.25">
      <c r="A16" s="78">
        <v>10</v>
      </c>
      <c r="B16" s="59" t="s">
        <v>208</v>
      </c>
      <c r="C16" s="58">
        <f>'3. melléklet'!E43</f>
        <v>131700</v>
      </c>
      <c r="D16" s="58">
        <f>'3. melléklet'!F43</f>
        <v>131700</v>
      </c>
      <c r="E16" s="58">
        <f>'3. melléklet'!H43</f>
        <v>131700</v>
      </c>
      <c r="F16" s="58">
        <v>0</v>
      </c>
      <c r="G16" s="58">
        <v>0</v>
      </c>
      <c r="H16" s="58">
        <v>0</v>
      </c>
      <c r="I16" s="12"/>
      <c r="J16" s="12"/>
    </row>
    <row r="17" spans="1:13" s="9" customFormat="1" ht="24" x14ac:dyDescent="0.25">
      <c r="A17" s="134">
        <v>11</v>
      </c>
      <c r="B17" s="59" t="s">
        <v>262</v>
      </c>
      <c r="C17" s="58">
        <f>'3. melléklet'!E49</f>
        <v>0</v>
      </c>
      <c r="D17" s="58">
        <f>'3. melléklet'!F49</f>
        <v>2367073</v>
      </c>
      <c r="E17" s="58">
        <f>'3. melléklet'!H49</f>
        <v>0</v>
      </c>
      <c r="F17" s="58">
        <v>0</v>
      </c>
      <c r="G17" s="58">
        <v>0</v>
      </c>
      <c r="H17" s="58">
        <v>0</v>
      </c>
      <c r="I17" s="12"/>
      <c r="J17" s="12"/>
    </row>
    <row r="18" spans="1:13" s="9" customFormat="1" ht="24" x14ac:dyDescent="0.25">
      <c r="A18" s="78">
        <v>12</v>
      </c>
      <c r="B18" s="59" t="s">
        <v>58</v>
      </c>
      <c r="C18" s="58">
        <f>'3. melléklet'!E48+'4. melléklet'!E16</f>
        <v>453404243</v>
      </c>
      <c r="D18" s="58">
        <f>'3. melléklet'!F48+'4. melléklet'!F16</f>
        <v>453404243</v>
      </c>
      <c r="E18" s="58">
        <f>'3. melléklet'!H48+'4. melléklet'!H16</f>
        <v>389314545</v>
      </c>
      <c r="F18" s="58">
        <v>100000000</v>
      </c>
      <c r="G18" s="58">
        <v>100000000</v>
      </c>
      <c r="H18" s="58">
        <v>100000000</v>
      </c>
      <c r="I18" s="12"/>
      <c r="J18" s="12"/>
    </row>
    <row r="19" spans="1:13" s="9" customFormat="1" ht="15" customHeight="1" x14ac:dyDescent="0.25">
      <c r="A19" s="134">
        <v>13</v>
      </c>
      <c r="B19" s="198" t="s">
        <v>546</v>
      </c>
      <c r="C19" s="58">
        <f>'1. melléklet'!D42</f>
        <v>0</v>
      </c>
      <c r="D19" s="58">
        <f>'1. melléklet'!E42</f>
        <v>151083601</v>
      </c>
      <c r="E19" s="58">
        <f>'1. melléklet'!G42</f>
        <v>151000000</v>
      </c>
      <c r="F19" s="58"/>
      <c r="G19" s="58"/>
      <c r="H19" s="58"/>
      <c r="I19" s="12"/>
      <c r="J19" s="12"/>
    </row>
    <row r="20" spans="1:13" s="9" customFormat="1" ht="15" customHeight="1" x14ac:dyDescent="0.25">
      <c r="A20" s="78">
        <v>14</v>
      </c>
      <c r="B20" s="112" t="s">
        <v>431</v>
      </c>
      <c r="C20" s="123">
        <f>SUM(C9:C19)</f>
        <v>777504080</v>
      </c>
      <c r="D20" s="123">
        <f t="shared" ref="D20:H20" si="0">SUM(D9:D19)</f>
        <v>999249238</v>
      </c>
      <c r="E20" s="123">
        <f t="shared" si="0"/>
        <v>908444004</v>
      </c>
      <c r="F20" s="123">
        <f t="shared" si="0"/>
        <v>445000000</v>
      </c>
      <c r="G20" s="123">
        <f t="shared" si="0"/>
        <v>455000000</v>
      </c>
      <c r="H20" s="123">
        <f t="shared" si="0"/>
        <v>465000000</v>
      </c>
      <c r="I20" s="12"/>
      <c r="J20" s="63"/>
      <c r="K20" s="63"/>
      <c r="L20" s="63"/>
      <c r="M20" s="63"/>
    </row>
    <row r="21" spans="1:13" s="9" customFormat="1" ht="15" customHeight="1" x14ac:dyDescent="0.25">
      <c r="A21" s="134">
        <v>15</v>
      </c>
      <c r="B21" s="233" t="s">
        <v>10</v>
      </c>
      <c r="C21" s="234"/>
      <c r="D21" s="234"/>
      <c r="E21" s="234"/>
      <c r="F21" s="234"/>
      <c r="G21" s="234"/>
      <c r="H21" s="235"/>
      <c r="I21" s="12"/>
      <c r="J21" s="12"/>
    </row>
    <row r="22" spans="1:13" s="9" customFormat="1" ht="15" customHeight="1" x14ac:dyDescent="0.25">
      <c r="A22" s="78">
        <v>16</v>
      </c>
      <c r="B22" s="74" t="s">
        <v>49</v>
      </c>
      <c r="C22" s="58">
        <f>'2. melléklet'!H8</f>
        <v>89906318</v>
      </c>
      <c r="D22" s="58">
        <f>'2. melléklet'!I8</f>
        <v>94573925</v>
      </c>
      <c r="E22" s="58">
        <f>'2. melléklet'!K8</f>
        <v>104576032</v>
      </c>
      <c r="F22" s="58">
        <v>114000000</v>
      </c>
      <c r="G22" s="58">
        <v>120000000</v>
      </c>
      <c r="H22" s="58">
        <v>126000000</v>
      </c>
      <c r="I22" s="12"/>
      <c r="J22" s="12"/>
    </row>
    <row r="23" spans="1:13" s="9" customFormat="1" ht="24" x14ac:dyDescent="0.25">
      <c r="A23" s="134">
        <v>17</v>
      </c>
      <c r="B23" s="74" t="s">
        <v>432</v>
      </c>
      <c r="C23" s="58">
        <f>'2. melléklet'!H9</f>
        <v>12303307</v>
      </c>
      <c r="D23" s="58">
        <f>'2. melléklet'!I9</f>
        <v>12142522</v>
      </c>
      <c r="E23" s="58">
        <f>'2. melléklet'!K9</f>
        <v>14021496</v>
      </c>
      <c r="F23" s="58">
        <v>14500000</v>
      </c>
      <c r="G23" s="58">
        <v>15500000</v>
      </c>
      <c r="H23" s="58">
        <v>16500000</v>
      </c>
      <c r="I23" s="12"/>
      <c r="J23" s="12"/>
      <c r="K23" s="12"/>
      <c r="L23" s="12"/>
    </row>
    <row r="24" spans="1:13" s="9" customFormat="1" ht="15" customHeight="1" x14ac:dyDescent="0.25">
      <c r="A24" s="78">
        <v>18</v>
      </c>
      <c r="B24" s="74" t="s">
        <v>55</v>
      </c>
      <c r="C24" s="58">
        <f>'2. melléklet'!H10</f>
        <v>152024571</v>
      </c>
      <c r="D24" s="58">
        <f>'2. melléklet'!I10</f>
        <v>183078207</v>
      </c>
      <c r="E24" s="58">
        <f>'2. melléklet'!K10+'2. melléklet'!K20</f>
        <v>223986469</v>
      </c>
      <c r="F24" s="58">
        <v>180000000</v>
      </c>
      <c r="G24" s="58">
        <v>185000000</v>
      </c>
      <c r="H24" s="58">
        <v>190000000</v>
      </c>
      <c r="I24" s="12"/>
      <c r="J24" s="12"/>
    </row>
    <row r="25" spans="1:13" ht="15" customHeight="1" x14ac:dyDescent="0.25">
      <c r="A25" s="134">
        <v>19</v>
      </c>
      <c r="B25" s="74" t="s">
        <v>138</v>
      </c>
      <c r="C25" s="58">
        <f>'2. melléklet'!H11</f>
        <v>3000000</v>
      </c>
      <c r="D25" s="58">
        <f>'2. melléklet'!I11</f>
        <v>3000000</v>
      </c>
      <c r="E25" s="58">
        <f>'2. melléklet'!K11</f>
        <v>3000000</v>
      </c>
      <c r="F25" s="58">
        <v>3000000</v>
      </c>
      <c r="G25" s="58">
        <v>3000000</v>
      </c>
      <c r="H25" s="58">
        <v>3000000</v>
      </c>
    </row>
    <row r="26" spans="1:13" s="9" customFormat="1" ht="15" customHeight="1" x14ac:dyDescent="0.25">
      <c r="A26" s="78">
        <v>20</v>
      </c>
      <c r="B26" s="74" t="s">
        <v>140</v>
      </c>
      <c r="C26" s="58">
        <f>'2. melléklet'!H12+'2. melléklet'!H13+'2. melléklet'!H14</f>
        <v>38636343</v>
      </c>
      <c r="D26" s="58">
        <f>'2. melléklet'!I12+'2. melléklet'!I13+'2. melléklet'!I14</f>
        <v>51780399</v>
      </c>
      <c r="E26" s="58">
        <f>'2. melléklet'!K12+'2. melléklet'!K13+'2. melléklet'!K14</f>
        <v>38362802</v>
      </c>
      <c r="F26" s="58">
        <v>39000000</v>
      </c>
      <c r="G26" s="58">
        <v>39000000</v>
      </c>
      <c r="H26" s="58">
        <v>39000000</v>
      </c>
      <c r="I26" s="12"/>
      <c r="J26" s="63"/>
    </row>
    <row r="27" spans="1:13" s="9" customFormat="1" ht="15" customHeight="1" x14ac:dyDescent="0.25">
      <c r="A27" s="134">
        <v>21</v>
      </c>
      <c r="B27" s="74" t="s">
        <v>86</v>
      </c>
      <c r="C27" s="58">
        <f>'2. melléklet'!H19</f>
        <v>381807997</v>
      </c>
      <c r="D27" s="58">
        <f>'2. melléklet'!I19</f>
        <v>367284924</v>
      </c>
      <c r="E27" s="58">
        <f>'2. melléklet'!K19</f>
        <v>244257522</v>
      </c>
      <c r="F27" s="58">
        <v>30000000</v>
      </c>
      <c r="G27" s="58">
        <v>30000000</v>
      </c>
      <c r="H27" s="58">
        <v>30000000</v>
      </c>
      <c r="I27" s="12"/>
      <c r="J27" s="12"/>
    </row>
    <row r="28" spans="1:13" s="9" customFormat="1" ht="15" customHeight="1" x14ac:dyDescent="0.25">
      <c r="A28" s="78">
        <v>22</v>
      </c>
      <c r="B28" s="74" t="s">
        <v>160</v>
      </c>
      <c r="C28" s="58">
        <f>'2. melléklet'!H20</f>
        <v>0</v>
      </c>
      <c r="D28" s="58">
        <f>'2. melléklet'!I20</f>
        <v>0</v>
      </c>
      <c r="E28" s="58">
        <f>'2. melléklet'!K21</f>
        <v>30908381</v>
      </c>
      <c r="F28" s="58">
        <v>35000000</v>
      </c>
      <c r="G28" s="58">
        <v>35000000</v>
      </c>
      <c r="H28" s="58">
        <v>35000000</v>
      </c>
      <c r="I28" s="12"/>
      <c r="J28" s="12"/>
    </row>
    <row r="29" spans="1:13" s="9" customFormat="1" ht="15" customHeight="1" x14ac:dyDescent="0.25">
      <c r="A29" s="134">
        <v>23</v>
      </c>
      <c r="B29" s="152" t="s">
        <v>61</v>
      </c>
      <c r="C29" s="58">
        <f>'2. melléklet'!H21</f>
        <v>15909300</v>
      </c>
      <c r="D29" s="58">
        <f>'2. melléklet'!I21</f>
        <v>15909300</v>
      </c>
      <c r="E29" s="58">
        <f>'2. melléklet'!K22</f>
        <v>0</v>
      </c>
      <c r="F29" s="58">
        <v>0</v>
      </c>
      <c r="G29" s="58">
        <v>0</v>
      </c>
      <c r="H29" s="58"/>
      <c r="I29" s="12"/>
      <c r="J29" s="12"/>
    </row>
    <row r="30" spans="1:13" s="9" customFormat="1" ht="15" customHeight="1" x14ac:dyDescent="0.25">
      <c r="A30" s="78">
        <v>24</v>
      </c>
      <c r="B30" s="59" t="s">
        <v>15</v>
      </c>
      <c r="C30" s="58">
        <f>'2. melléklet'!H26</f>
        <v>2207673</v>
      </c>
      <c r="D30" s="58">
        <f>'2. melléklet'!I26</f>
        <v>153532095</v>
      </c>
      <c r="E30" s="58">
        <f>'2. melléklet'!K26</f>
        <v>153126252</v>
      </c>
      <c r="F30" s="58">
        <v>0</v>
      </c>
      <c r="G30" s="58">
        <v>0</v>
      </c>
      <c r="H30" s="58">
        <v>0</v>
      </c>
      <c r="I30" s="12"/>
      <c r="J30" s="12"/>
    </row>
    <row r="31" spans="1:13" ht="15" customHeight="1" x14ac:dyDescent="0.25">
      <c r="A31" s="134">
        <v>25</v>
      </c>
      <c r="B31" s="59" t="s">
        <v>13</v>
      </c>
      <c r="C31" s="58">
        <f>'2. melléklet'!H15</f>
        <v>81708571</v>
      </c>
      <c r="D31" s="58">
        <f>'2. melléklet'!I15</f>
        <v>117947866</v>
      </c>
      <c r="E31" s="58">
        <f>'3. melléklet'!H81</f>
        <v>96205050</v>
      </c>
      <c r="F31" s="58">
        <v>29500000</v>
      </c>
      <c r="G31" s="58">
        <v>27500000</v>
      </c>
      <c r="H31" s="58">
        <v>25500000</v>
      </c>
    </row>
    <row r="32" spans="1:13" ht="15" customHeight="1" x14ac:dyDescent="0.25">
      <c r="A32" s="78">
        <v>26</v>
      </c>
      <c r="B32" s="112" t="s">
        <v>433</v>
      </c>
      <c r="C32" s="123">
        <f>SUM(C22:C31)</f>
        <v>777504080</v>
      </c>
      <c r="D32" s="123">
        <f t="shared" ref="D32:E32" si="1">SUM(D22:D31)</f>
        <v>999249238</v>
      </c>
      <c r="E32" s="123">
        <f t="shared" si="1"/>
        <v>908444004</v>
      </c>
      <c r="F32" s="123">
        <f t="shared" ref="F32" si="2">SUM(F22:F31)</f>
        <v>445000000</v>
      </c>
      <c r="G32" s="123">
        <f t="shared" ref="G32" si="3">SUM(G22:G31)</f>
        <v>455000000</v>
      </c>
      <c r="H32" s="123">
        <f t="shared" ref="H32" si="4">SUM(H22:H31)</f>
        <v>465000000</v>
      </c>
    </row>
    <row r="34" spans="5:5" x14ac:dyDescent="0.25">
      <c r="E34" s="23"/>
    </row>
  </sheetData>
  <sheetProtection selectLockedCells="1" selectUnlockedCells="1"/>
  <mergeCells count="3">
    <mergeCell ref="A4:H4"/>
    <mergeCell ref="B8:H8"/>
    <mergeCell ref="B21:H21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5</vt:i4>
      </vt:variant>
    </vt:vector>
  </HeadingPairs>
  <TitlesOfParts>
    <vt:vector size="20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14. melléklet</vt:lpstr>
      <vt:lpstr>15. melléklet</vt:lpstr>
      <vt:lpstr>'1. melléklet'!Nyomtatási_terület</vt:lpstr>
      <vt:lpstr>'11. melléklet'!Nyomtatási_terület</vt:lpstr>
      <vt:lpstr>'12. melléklet'!Nyomtatási_terület</vt:lpstr>
      <vt:lpstr>'13. melléklet'!Nyomtatási_terület</vt:lpstr>
      <vt:lpstr>'5.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2024-02-12T12:26:05Z</cp:lastPrinted>
  <dcterms:created xsi:type="dcterms:W3CDTF">2014-02-03T15:00:44Z</dcterms:created>
  <dcterms:modified xsi:type="dcterms:W3CDTF">2024-02-12T14:22:32Z</dcterms:modified>
</cp:coreProperties>
</file>