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-120" yWindow="-120" windowWidth="21840" windowHeight="13140"/>
  </bookViews>
  <sheets>
    <sheet name="1.a sz. mellélet" sheetId="94" r:id="rId1"/>
    <sheet name="1b. sz. melléklet" sheetId="102" r:id="rId2"/>
    <sheet name="1c. sz. melléklet" sheetId="96" r:id="rId3"/>
    <sheet name="1.d sz. melléklet" sheetId="58" r:id="rId4"/>
    <sheet name="1.e. sz. melléklet" sheetId="93" r:id="rId5"/>
    <sheet name="2.sz. melléklet" sheetId="4" r:id="rId6"/>
    <sheet name="3. sz. melléklet" sheetId="81" r:id="rId7"/>
    <sheet name="4. sz. melléklet" sheetId="82" r:id="rId8"/>
    <sheet name="5.sz. melléklet" sheetId="44" r:id="rId9"/>
    <sheet name="6.sz. melléklet" sheetId="45" r:id="rId10"/>
    <sheet name="7.sz. melléklet" sheetId="85" r:id="rId11"/>
    <sheet name="8.sz. melléklet" sheetId="98" r:id="rId12"/>
    <sheet name="9.sz. melléklet" sheetId="87" r:id="rId13"/>
    <sheet name="10.sz. melléklet" sheetId="88" r:id="rId14"/>
    <sheet name="11.sz. melléklet" sheetId="19" r:id="rId15"/>
    <sheet name="12.sz. melléklet" sheetId="24" r:id="rId16"/>
    <sheet name="13.sz. melléklet" sheetId="68" r:id="rId17"/>
    <sheet name="14.sz. melléklet" sheetId="69" r:id="rId18"/>
    <sheet name="15.sz. melléklet" sheetId="86" r:id="rId19"/>
    <sheet name="16.sz. melléklet" sheetId="21" r:id="rId20"/>
    <sheet name="17.sz. melléklet" sheetId="30" r:id="rId21"/>
    <sheet name="18.sz. melléklet" sheetId="31" r:id="rId22"/>
    <sheet name="19.sz. melléklet" sheetId="29" r:id="rId23"/>
    <sheet name="20.sz. melléklet" sheetId="75" r:id="rId24"/>
    <sheet name="21.sz. melléklet" sheetId="74" r:id="rId25"/>
    <sheet name="22.sz. melléklet" sheetId="90" r:id="rId26"/>
    <sheet name="23.sz. melléklet" sheetId="91" r:id="rId27"/>
    <sheet name="  24.sz. melléklet" sheetId="101" r:id="rId28"/>
    <sheet name="25.sz. melléklet" sheetId="50" r:id="rId29"/>
    <sheet name="26.sz. melléklet" sheetId="80" r:id="rId30"/>
    <sheet name="27.sz. melléklet" sheetId="52" r:id="rId31"/>
    <sheet name="28.sz. melléklet" sheetId="65" r:id="rId32"/>
    <sheet name="29.sz. melléklet" sheetId="63" r:id="rId33"/>
    <sheet name="30.sz. melléklet" sheetId="103" r:id="rId34"/>
    <sheet name="31.sz. melléklet" sheetId="97" r:id="rId35"/>
  </sheets>
  <definedNames>
    <definedName name="_xlnm.Print_Titles" localSheetId="27">'  24.sz. melléklet'!$1:$1</definedName>
    <definedName name="_xlnm.Print_Area" localSheetId="27">'  24.sz. melléklet'!$A$1:$F$38</definedName>
    <definedName name="_xlnm.Print_Area" localSheetId="16">'13.sz. melléklet'!$A$1:$F$46</definedName>
    <definedName name="_xlnm.Print_Area" localSheetId="23">'20.sz. melléklet'!$A$1:$J$109</definedName>
    <definedName name="_xlnm.Print_Area" localSheetId="24">'21.sz. melléklet'!$A$1:$I$112</definedName>
    <definedName name="_xlnm.Print_Area" localSheetId="32">'29.sz. melléklet'!$A$1:$F$44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1" i="98" l="1"/>
  <c r="E29" i="93" l="1"/>
  <c r="C29" i="93"/>
  <c r="D29" i="93"/>
  <c r="D21" i="58" l="1"/>
  <c r="E21" i="58"/>
  <c r="C21" i="58"/>
  <c r="D27" i="93" l="1"/>
  <c r="E27" i="93"/>
  <c r="C27" i="93"/>
  <c r="E21" i="93"/>
  <c r="D21" i="93"/>
  <c r="C21" i="93"/>
  <c r="J12" i="93"/>
  <c r="K12" i="93"/>
  <c r="I12" i="93"/>
  <c r="E30" i="102"/>
  <c r="E15" i="102"/>
  <c r="F10" i="63"/>
  <c r="F9" i="65"/>
  <c r="F21" i="93" l="1"/>
  <c r="C39" i="80"/>
  <c r="C53" i="80" s="1"/>
  <c r="C28" i="80"/>
  <c r="C24" i="80"/>
  <c r="C19" i="80"/>
  <c r="C11" i="80"/>
  <c r="C48" i="50"/>
  <c r="C37" i="50"/>
  <c r="C24" i="50"/>
  <c r="C20" i="50"/>
  <c r="C31" i="80" l="1"/>
  <c r="C54" i="80" s="1"/>
  <c r="C51" i="50"/>
  <c r="I105" i="74"/>
  <c r="H105" i="74"/>
  <c r="G105" i="74"/>
  <c r="F105" i="74"/>
  <c r="E105" i="74"/>
  <c r="D105" i="74"/>
  <c r="C105" i="74"/>
  <c r="I85" i="74"/>
  <c r="I98" i="74"/>
  <c r="I109" i="74"/>
  <c r="H65" i="74"/>
  <c r="D65" i="74"/>
  <c r="E65" i="74"/>
  <c r="F65" i="74"/>
  <c r="G65" i="74"/>
  <c r="H52" i="74"/>
  <c r="H61" i="74"/>
  <c r="H72" i="74"/>
  <c r="I9" i="74"/>
  <c r="I11" i="74"/>
  <c r="I15" i="74"/>
  <c r="I24" i="74"/>
  <c r="I26" i="74"/>
  <c r="I28" i="74"/>
  <c r="I31" i="74"/>
  <c r="I35" i="74"/>
  <c r="H26" i="74"/>
  <c r="G26" i="74"/>
  <c r="F26" i="74"/>
  <c r="E26" i="74"/>
  <c r="D26" i="74"/>
  <c r="C26" i="74"/>
  <c r="H31" i="74"/>
  <c r="G31" i="74"/>
  <c r="F31" i="74"/>
  <c r="E31" i="74"/>
  <c r="D31" i="74"/>
  <c r="C31" i="74"/>
  <c r="J68" i="75"/>
  <c r="J74" i="75"/>
  <c r="H15" i="29"/>
  <c r="G33" i="30"/>
  <c r="G13" i="30"/>
  <c r="I106" i="74" l="1"/>
  <c r="I110" i="74" s="1"/>
  <c r="H69" i="74"/>
  <c r="H73" i="74" s="1"/>
  <c r="I32" i="74"/>
  <c r="I36" i="74" s="1"/>
  <c r="J75" i="75"/>
  <c r="J79" i="75" s="1"/>
  <c r="J12" i="30"/>
  <c r="G12" i="30"/>
  <c r="J11" i="30"/>
  <c r="F15" i="21"/>
  <c r="F14" i="21"/>
  <c r="F13" i="21"/>
  <c r="F12" i="21"/>
  <c r="F11" i="21"/>
  <c r="F10" i="21"/>
  <c r="F9" i="21"/>
  <c r="F8" i="21"/>
  <c r="H16" i="86"/>
  <c r="E16" i="86"/>
  <c r="E14" i="86"/>
  <c r="F15" i="86" l="1"/>
  <c r="F16" i="86" s="1"/>
  <c r="F27" i="68"/>
  <c r="E40" i="68"/>
  <c r="F15" i="88" l="1"/>
  <c r="F58" i="98" l="1"/>
  <c r="F59" i="98"/>
  <c r="F60" i="98"/>
  <c r="F61" i="98"/>
  <c r="F62" i="98"/>
  <c r="F63" i="98"/>
  <c r="F64" i="98"/>
  <c r="F65" i="98"/>
  <c r="F66" i="98"/>
  <c r="F67" i="98"/>
  <c r="F68" i="98"/>
  <c r="F69" i="98"/>
  <c r="F70" i="98"/>
  <c r="F71" i="98"/>
  <c r="F72" i="98"/>
  <c r="F73" i="98"/>
  <c r="F74" i="98"/>
  <c r="F75" i="98"/>
  <c r="F76" i="98"/>
  <c r="F77" i="98"/>
  <c r="F78" i="98"/>
  <c r="F79" i="98"/>
  <c r="F80" i="98"/>
  <c r="F82" i="98"/>
  <c r="F83" i="98"/>
  <c r="F84" i="98"/>
  <c r="F85" i="98"/>
  <c r="F86" i="98"/>
  <c r="F87" i="98"/>
  <c r="F88" i="98"/>
  <c r="F89" i="98"/>
  <c r="F90" i="98"/>
  <c r="F91" i="98"/>
  <c r="F92" i="98"/>
  <c r="F93" i="98"/>
  <c r="F94" i="98"/>
  <c r="F42" i="98"/>
  <c r="F43" i="98"/>
  <c r="F19" i="98"/>
  <c r="F20" i="98"/>
  <c r="F21" i="98"/>
  <c r="F22" i="98"/>
  <c r="F23" i="98"/>
  <c r="F24" i="98"/>
  <c r="F25" i="98"/>
  <c r="F26" i="98"/>
  <c r="F27" i="98"/>
  <c r="F29" i="98"/>
  <c r="F30" i="98"/>
  <c r="F31" i="98"/>
  <c r="F32" i="98"/>
  <c r="F13" i="98"/>
  <c r="D84" i="45" l="1"/>
  <c r="E84" i="45"/>
  <c r="C84" i="45"/>
  <c r="F80" i="45"/>
  <c r="F78" i="45"/>
  <c r="E50" i="45"/>
  <c r="D50" i="45"/>
  <c r="C50" i="45"/>
  <c r="F46" i="45"/>
  <c r="F75" i="45"/>
  <c r="D28" i="45"/>
  <c r="E28" i="45"/>
  <c r="C28" i="45"/>
  <c r="D68" i="44"/>
  <c r="E68" i="44"/>
  <c r="C68" i="44"/>
  <c r="D63" i="44"/>
  <c r="D22" i="93" s="1"/>
  <c r="E63" i="44"/>
  <c r="E22" i="93" s="1"/>
  <c r="C63" i="44"/>
  <c r="C22" i="93" s="1"/>
  <c r="F58" i="44"/>
  <c r="D53" i="44"/>
  <c r="E53" i="44"/>
  <c r="C53" i="44"/>
  <c r="F52" i="44"/>
  <c r="C51" i="44"/>
  <c r="D51" i="44"/>
  <c r="E51" i="44"/>
  <c r="C33" i="44"/>
  <c r="E23" i="44"/>
  <c r="C23" i="44"/>
  <c r="D23" i="44"/>
  <c r="E14" i="44"/>
  <c r="F22" i="93" l="1"/>
  <c r="F53" i="44"/>
  <c r="F50" i="45"/>
  <c r="F23" i="44"/>
  <c r="C51" i="81"/>
  <c r="C39" i="81"/>
  <c r="C28" i="81"/>
  <c r="C24" i="81"/>
  <c r="C19" i="81"/>
  <c r="C14" i="81"/>
  <c r="C11" i="81"/>
  <c r="C48" i="4"/>
  <c r="C37" i="4"/>
  <c r="C24" i="4"/>
  <c r="C20" i="4"/>
  <c r="C15" i="4"/>
  <c r="C12" i="4"/>
  <c r="C52" i="81" l="1"/>
  <c r="C51" i="4"/>
  <c r="C31" i="81"/>
  <c r="C53" i="81" l="1"/>
  <c r="C30" i="102"/>
  <c r="C15" i="102"/>
  <c r="F9" i="63" l="1"/>
  <c r="C27" i="50" l="1"/>
  <c r="G83" i="74"/>
  <c r="G85" i="74"/>
  <c r="G98" i="74"/>
  <c r="G109" i="74"/>
  <c r="I97" i="75"/>
  <c r="I103" i="75"/>
  <c r="F97" i="75"/>
  <c r="F103" i="75"/>
  <c r="H74" i="75"/>
  <c r="G74" i="75"/>
  <c r="F74" i="75"/>
  <c r="E74" i="75"/>
  <c r="D74" i="75"/>
  <c r="C74" i="75"/>
  <c r="H68" i="75"/>
  <c r="G68" i="75"/>
  <c r="F68" i="75"/>
  <c r="E68" i="75"/>
  <c r="D68" i="75"/>
  <c r="C68" i="75"/>
  <c r="I47" i="75"/>
  <c r="I41" i="75"/>
  <c r="H47" i="75"/>
  <c r="G47" i="75"/>
  <c r="F47" i="75"/>
  <c r="E47" i="75"/>
  <c r="D47" i="75"/>
  <c r="H41" i="75"/>
  <c r="G41" i="75"/>
  <c r="F41" i="75"/>
  <c r="E41" i="75"/>
  <c r="D41" i="75"/>
  <c r="C103" i="75"/>
  <c r="C97" i="75"/>
  <c r="C47" i="75"/>
  <c r="G18" i="31"/>
  <c r="G19" i="31"/>
  <c r="J19" i="31" s="1"/>
  <c r="G15" i="31"/>
  <c r="J15" i="31" s="1"/>
  <c r="G8" i="31"/>
  <c r="J28" i="30"/>
  <c r="I104" i="75" l="1"/>
  <c r="I108" i="75" s="1"/>
  <c r="G106" i="74"/>
  <c r="G110" i="74" s="1"/>
  <c r="E48" i="75"/>
  <c r="E52" i="75" s="1"/>
  <c r="C75" i="75"/>
  <c r="C79" i="75" s="1"/>
  <c r="G75" i="75"/>
  <c r="G79" i="75" s="1"/>
  <c r="H75" i="75"/>
  <c r="H79" i="75" s="1"/>
  <c r="F104" i="75"/>
  <c r="F108" i="75" s="1"/>
  <c r="D75" i="75"/>
  <c r="D79" i="75" s="1"/>
  <c r="C104" i="75"/>
  <c r="F48" i="75"/>
  <c r="F52" i="75" s="1"/>
  <c r="I48" i="75"/>
  <c r="I52" i="75" s="1"/>
  <c r="G48" i="75"/>
  <c r="G52" i="75" s="1"/>
  <c r="E75" i="75"/>
  <c r="E79" i="75" s="1"/>
  <c r="D48" i="75"/>
  <c r="D52" i="75" s="1"/>
  <c r="H48" i="75"/>
  <c r="H52" i="75" s="1"/>
  <c r="F75" i="75"/>
  <c r="F79" i="75" s="1"/>
  <c r="J29" i="30"/>
  <c r="C27" i="30"/>
  <c r="C33" i="30" s="1"/>
  <c r="J17" i="30"/>
  <c r="J18" i="30"/>
  <c r="G18" i="30"/>
  <c r="G17" i="30"/>
  <c r="D19" i="30"/>
  <c r="E19" i="30"/>
  <c r="F19" i="30"/>
  <c r="H19" i="30"/>
  <c r="I19" i="30"/>
  <c r="C19" i="30"/>
  <c r="D16" i="21"/>
  <c r="E16" i="21"/>
  <c r="C16" i="21"/>
  <c r="F12" i="86"/>
  <c r="F10" i="86"/>
  <c r="C37" i="68"/>
  <c r="D37" i="68"/>
  <c r="E37" i="68"/>
  <c r="C38" i="68"/>
  <c r="D38" i="68"/>
  <c r="E38" i="68"/>
  <c r="C39" i="68"/>
  <c r="D39" i="68"/>
  <c r="E39" i="68"/>
  <c r="C40" i="68"/>
  <c r="D40" i="68"/>
  <c r="C41" i="68"/>
  <c r="D41" i="68"/>
  <c r="E41" i="68"/>
  <c r="C42" i="68"/>
  <c r="D42" i="68"/>
  <c r="E42" i="68"/>
  <c r="F28" i="68"/>
  <c r="F26" i="68"/>
  <c r="E18" i="68"/>
  <c r="D18" i="68"/>
  <c r="C18" i="68"/>
  <c r="F17" i="68"/>
  <c r="F16" i="68"/>
  <c r="F15" i="68"/>
  <c r="F14" i="68"/>
  <c r="F13" i="68"/>
  <c r="F12" i="68"/>
  <c r="F16" i="21" l="1"/>
  <c r="F42" i="68"/>
  <c r="F38" i="68"/>
  <c r="F39" i="68"/>
  <c r="F40" i="68"/>
  <c r="F18" i="68"/>
  <c r="F41" i="68"/>
  <c r="F37" i="68"/>
  <c r="C22" i="19"/>
  <c r="D17" i="88" l="1"/>
  <c r="E17" i="88"/>
  <c r="C17" i="88"/>
  <c r="F12" i="88"/>
  <c r="E13" i="88"/>
  <c r="D13" i="88"/>
  <c r="C13" i="88"/>
  <c r="F9" i="88"/>
  <c r="E10" i="88"/>
  <c r="D10" i="88"/>
  <c r="C10" i="88"/>
  <c r="F13" i="88" l="1"/>
  <c r="F10" i="88"/>
  <c r="F16" i="88" l="1"/>
  <c r="E33" i="87"/>
  <c r="D33" i="87"/>
  <c r="C33" i="87"/>
  <c r="F18" i="87"/>
  <c r="D19" i="87"/>
  <c r="E19" i="87"/>
  <c r="C19" i="87"/>
  <c r="F44" i="98" l="1"/>
  <c r="E8" i="98"/>
  <c r="D15" i="98"/>
  <c r="E15" i="98"/>
  <c r="C15" i="98"/>
  <c r="E97" i="98" l="1"/>
  <c r="D8" i="98"/>
  <c r="D97" i="98" s="1"/>
  <c r="C8" i="98"/>
  <c r="C97" i="98" s="1"/>
  <c r="C37" i="45" l="1"/>
  <c r="D37" i="45"/>
  <c r="E37" i="45"/>
  <c r="F9" i="45"/>
  <c r="D13" i="44" l="1"/>
  <c r="D18" i="44" s="1"/>
  <c r="E13" i="44"/>
  <c r="C13" i="44"/>
  <c r="C18" i="44" s="1"/>
  <c r="C27" i="4" l="1"/>
  <c r="H109" i="74"/>
  <c r="F109" i="74"/>
  <c r="E109" i="74"/>
  <c r="D109" i="74"/>
  <c r="C109" i="74"/>
  <c r="G72" i="74"/>
  <c r="F72" i="74"/>
  <c r="E72" i="74"/>
  <c r="D72" i="74"/>
  <c r="C72" i="74"/>
  <c r="D35" i="74"/>
  <c r="E35" i="74"/>
  <c r="F35" i="74"/>
  <c r="G35" i="74"/>
  <c r="H35" i="74"/>
  <c r="C35" i="74"/>
  <c r="D46" i="74"/>
  <c r="E46" i="74"/>
  <c r="F46" i="74"/>
  <c r="G61" i="74"/>
  <c r="G52" i="74"/>
  <c r="F68" i="74"/>
  <c r="F61" i="74"/>
  <c r="E61" i="74"/>
  <c r="D61" i="74"/>
  <c r="C65" i="74"/>
  <c r="C61" i="74"/>
  <c r="C46" i="74"/>
  <c r="H85" i="74"/>
  <c r="E85" i="74"/>
  <c r="F85" i="74"/>
  <c r="D85" i="74"/>
  <c r="D98" i="74"/>
  <c r="C85" i="74"/>
  <c r="C98" i="74"/>
  <c r="H28" i="74"/>
  <c r="H24" i="74"/>
  <c r="H15" i="74"/>
  <c r="H11" i="74"/>
  <c r="H9" i="74"/>
  <c r="G24" i="74"/>
  <c r="G15" i="74"/>
  <c r="G11" i="74"/>
  <c r="G9" i="74"/>
  <c r="F28" i="74"/>
  <c r="F24" i="74"/>
  <c r="F15" i="74"/>
  <c r="F11" i="74"/>
  <c r="F9" i="74"/>
  <c r="E24" i="74"/>
  <c r="D106" i="74" l="1"/>
  <c r="D110" i="74" s="1"/>
  <c r="D69" i="74"/>
  <c r="D73" i="74" s="1"/>
  <c r="C69" i="74"/>
  <c r="C73" i="74" s="1"/>
  <c r="G69" i="74"/>
  <c r="G73" i="74" s="1"/>
  <c r="F69" i="74"/>
  <c r="F73" i="74" s="1"/>
  <c r="E69" i="74"/>
  <c r="E73" i="74" s="1"/>
  <c r="C106" i="74"/>
  <c r="C110" i="74" s="1"/>
  <c r="H32" i="74"/>
  <c r="H36" i="74" s="1"/>
  <c r="G32" i="74"/>
  <c r="G36" i="74" s="1"/>
  <c r="F32" i="74"/>
  <c r="F36" i="74" s="1"/>
  <c r="C108" i="75" l="1"/>
  <c r="G24" i="75" l="1"/>
  <c r="F40" i="98" l="1"/>
  <c r="F38" i="98"/>
  <c r="F37" i="98"/>
  <c r="F45" i="98" l="1"/>
  <c r="F46" i="98"/>
  <c r="F55" i="98"/>
  <c r="F56" i="98"/>
  <c r="F96" i="98"/>
  <c r="F17" i="98"/>
  <c r="F18" i="98"/>
  <c r="F35" i="98"/>
  <c r="F36" i="98"/>
  <c r="F14" i="98" l="1"/>
  <c r="D13" i="58" l="1"/>
  <c r="E13" i="58"/>
  <c r="C13" i="58"/>
  <c r="F13" i="58" l="1"/>
  <c r="C13" i="96" l="1"/>
  <c r="F15" i="63" l="1"/>
  <c r="D27" i="30"/>
  <c r="D33" i="30" s="1"/>
  <c r="E27" i="30"/>
  <c r="E33" i="30" s="1"/>
  <c r="F27" i="30"/>
  <c r="F33" i="30" s="1"/>
  <c r="H27" i="30"/>
  <c r="H33" i="30" s="1"/>
  <c r="I27" i="30"/>
  <c r="I33" i="30" s="1"/>
  <c r="G11" i="30"/>
  <c r="G8" i="30"/>
  <c r="G9" i="30"/>
  <c r="G12" i="86"/>
  <c r="H12" i="86" s="1"/>
  <c r="G10" i="86"/>
  <c r="H10" i="86" s="1"/>
  <c r="J33" i="30" l="1"/>
  <c r="J27" i="30"/>
  <c r="D73" i="45" l="1"/>
  <c r="E73" i="45"/>
  <c r="C73" i="45"/>
  <c r="F19" i="44"/>
  <c r="C13" i="19" l="1"/>
  <c r="F12" i="45"/>
  <c r="E32" i="58" l="1"/>
  <c r="D34" i="58" l="1"/>
  <c r="E34" i="58"/>
  <c r="C34" i="58"/>
  <c r="C35" i="58" l="1"/>
  <c r="I27" i="93" s="1"/>
  <c r="I29" i="93" s="1"/>
  <c r="D35" i="58"/>
  <c r="J27" i="93" s="1"/>
  <c r="J29" i="93" s="1"/>
  <c r="F34" i="58"/>
  <c r="E35" i="58"/>
  <c r="K27" i="93" s="1"/>
  <c r="E16" i="102"/>
  <c r="L27" i="93" l="1"/>
  <c r="K29" i="93"/>
  <c r="L29" i="93" s="1"/>
  <c r="F11" i="86"/>
  <c r="F13" i="86"/>
  <c r="F14" i="86" l="1"/>
  <c r="G13" i="86"/>
  <c r="G11" i="86"/>
  <c r="H11" i="86" s="1"/>
  <c r="J23" i="31"/>
  <c r="J22" i="31"/>
  <c r="I21" i="31"/>
  <c r="H21" i="31"/>
  <c r="F21" i="31"/>
  <c r="E21" i="31"/>
  <c r="D21" i="31"/>
  <c r="C21" i="31"/>
  <c r="J18" i="31"/>
  <c r="J9" i="30"/>
  <c r="J8" i="30"/>
  <c r="J16" i="30"/>
  <c r="J19" i="30" s="1"/>
  <c r="J10" i="30"/>
  <c r="J32" i="30"/>
  <c r="J31" i="30"/>
  <c r="J30" i="30"/>
  <c r="J14" i="30"/>
  <c r="J13" i="30"/>
  <c r="H13" i="86" l="1"/>
  <c r="I13" i="86" s="1"/>
  <c r="J24" i="31"/>
  <c r="G10" i="30"/>
  <c r="H14" i="86" l="1"/>
  <c r="H98" i="74"/>
  <c r="H106" i="74" s="1"/>
  <c r="H110" i="74" s="1"/>
  <c r="F98" i="74"/>
  <c r="F106" i="74" s="1"/>
  <c r="F110" i="74" s="1"/>
  <c r="E98" i="74"/>
  <c r="E106" i="74" s="1"/>
  <c r="E110" i="74" s="1"/>
  <c r="D24" i="74"/>
  <c r="C24" i="74"/>
  <c r="E15" i="74"/>
  <c r="D15" i="74"/>
  <c r="C15" i="74"/>
  <c r="E11" i="74"/>
  <c r="D11" i="74"/>
  <c r="C11" i="74"/>
  <c r="E9" i="74"/>
  <c r="D9" i="74"/>
  <c r="C9" i="74"/>
  <c r="I24" i="75"/>
  <c r="H24" i="75"/>
  <c r="C32" i="74" l="1"/>
  <c r="C36" i="74" s="1"/>
  <c r="D32" i="74"/>
  <c r="D36" i="74" s="1"/>
  <c r="E32" i="74"/>
  <c r="E36" i="74" s="1"/>
  <c r="F28" i="87"/>
  <c r="F29" i="87"/>
  <c r="F30" i="87"/>
  <c r="F31" i="87"/>
  <c r="F27" i="87"/>
  <c r="F26" i="87"/>
  <c r="F25" i="87"/>
  <c r="F32" i="87" l="1"/>
  <c r="C36" i="87" l="1"/>
  <c r="F12" i="87" l="1"/>
  <c r="F13" i="87"/>
  <c r="F14" i="87"/>
  <c r="F11" i="98" l="1"/>
  <c r="D88" i="45" l="1"/>
  <c r="E88" i="45"/>
  <c r="C88" i="45"/>
  <c r="F58" i="45"/>
  <c r="D59" i="45"/>
  <c r="E59" i="45"/>
  <c r="C59" i="45"/>
  <c r="C67" i="45" s="1"/>
  <c r="D44" i="45"/>
  <c r="E44" i="45"/>
  <c r="C44" i="45"/>
  <c r="D39" i="45"/>
  <c r="E39" i="45"/>
  <c r="C39" i="45"/>
  <c r="D31" i="45"/>
  <c r="E31" i="45"/>
  <c r="C31" i="45"/>
  <c r="D57" i="44"/>
  <c r="E57" i="44"/>
  <c r="C57" i="44"/>
  <c r="F12" i="44"/>
  <c r="D54" i="102"/>
  <c r="E51" i="102"/>
  <c r="D51" i="102"/>
  <c r="C51" i="102"/>
  <c r="E50" i="102"/>
  <c r="D50" i="102"/>
  <c r="C50" i="102"/>
  <c r="E49" i="102"/>
  <c r="D49" i="102"/>
  <c r="C49" i="102"/>
  <c r="E48" i="102"/>
  <c r="D48" i="102"/>
  <c r="C48" i="102"/>
  <c r="E47" i="102"/>
  <c r="D47" i="102"/>
  <c r="C47" i="102"/>
  <c r="E38" i="102"/>
  <c r="D38" i="102"/>
  <c r="C38" i="102"/>
  <c r="E37" i="102"/>
  <c r="D37" i="102"/>
  <c r="C37" i="102"/>
  <c r="E36" i="102"/>
  <c r="D36" i="102"/>
  <c r="C36" i="102"/>
  <c r="E35" i="102"/>
  <c r="D35" i="102"/>
  <c r="C35" i="102"/>
  <c r="E34" i="102"/>
  <c r="D34" i="102"/>
  <c r="C34" i="102"/>
  <c r="E33" i="102"/>
  <c r="D33" i="102"/>
  <c r="C33" i="102"/>
  <c r="E32" i="102"/>
  <c r="D32" i="102"/>
  <c r="C32" i="102"/>
  <c r="D30" i="102"/>
  <c r="E29" i="102"/>
  <c r="D29" i="102"/>
  <c r="C29" i="102"/>
  <c r="D28" i="102"/>
  <c r="E27" i="102"/>
  <c r="D27" i="102"/>
  <c r="C27" i="102"/>
  <c r="E26" i="102"/>
  <c r="D26" i="102"/>
  <c r="C26" i="102"/>
  <c r="E25" i="102"/>
  <c r="D25" i="102"/>
  <c r="C25" i="102"/>
  <c r="D24" i="102"/>
  <c r="E23" i="102"/>
  <c r="D23" i="102"/>
  <c r="C23" i="102"/>
  <c r="E22" i="102"/>
  <c r="D22" i="102"/>
  <c r="C22" i="102"/>
  <c r="E21" i="102"/>
  <c r="D21" i="102"/>
  <c r="C21" i="102"/>
  <c r="E20" i="102"/>
  <c r="D20" i="102"/>
  <c r="C20" i="102"/>
  <c r="D19" i="102"/>
  <c r="E18" i="102"/>
  <c r="D18" i="102"/>
  <c r="C18" i="102"/>
  <c r="E17" i="102"/>
  <c r="D17" i="102"/>
  <c r="C17" i="102"/>
  <c r="D16" i="102"/>
  <c r="C16" i="102"/>
  <c r="D15" i="102"/>
  <c r="D14" i="102"/>
  <c r="E13" i="102"/>
  <c r="D13" i="102"/>
  <c r="C13" i="102"/>
  <c r="E12" i="102"/>
  <c r="D12" i="102"/>
  <c r="C12" i="102"/>
  <c r="D11" i="102"/>
  <c r="E10" i="102"/>
  <c r="D10" i="102"/>
  <c r="C10" i="102"/>
  <c r="E9" i="102"/>
  <c r="D9" i="102"/>
  <c r="C9" i="102"/>
  <c r="E8" i="102"/>
  <c r="D8" i="102"/>
  <c r="C8" i="102"/>
  <c r="D53" i="80"/>
  <c r="D53" i="102" s="1"/>
  <c r="E51" i="81"/>
  <c r="E52" i="102" s="1"/>
  <c r="D51" i="81"/>
  <c r="D52" i="102" s="1"/>
  <c r="C52" i="102"/>
  <c r="E39" i="81"/>
  <c r="D39" i="81"/>
  <c r="D39" i="102" s="1"/>
  <c r="E19" i="81"/>
  <c r="C23" i="58" l="1"/>
  <c r="D23" i="58"/>
  <c r="E23" i="58"/>
  <c r="C19" i="102"/>
  <c r="C45" i="45"/>
  <c r="E19" i="102"/>
  <c r="E45" i="45"/>
  <c r="D45" i="45"/>
  <c r="E52" i="81"/>
  <c r="F37" i="63"/>
  <c r="F31" i="63"/>
  <c r="E11" i="65"/>
  <c r="D11" i="65"/>
  <c r="C11" i="65"/>
  <c r="E20" i="50"/>
  <c r="F23" i="58" l="1"/>
  <c r="E29" i="68"/>
  <c r="D29" i="68"/>
  <c r="C29" i="68"/>
  <c r="C43" i="68" l="1"/>
  <c r="E43" i="68"/>
  <c r="D43" i="68"/>
  <c r="F29" i="68"/>
  <c r="F43" i="68" l="1"/>
  <c r="C12" i="96" l="1"/>
  <c r="C14" i="96" s="1"/>
  <c r="C9" i="96"/>
  <c r="B15" i="93" l="1"/>
  <c r="B14" i="93"/>
  <c r="I75" i="74" l="1"/>
  <c r="E103" i="75"/>
  <c r="G103" i="75"/>
  <c r="H103" i="75"/>
  <c r="E97" i="75"/>
  <c r="G97" i="75"/>
  <c r="H97" i="75"/>
  <c r="D97" i="75"/>
  <c r="D103" i="75"/>
  <c r="I74" i="75"/>
  <c r="I68" i="75"/>
  <c r="J84" i="75"/>
  <c r="J55" i="75"/>
  <c r="D20" i="75"/>
  <c r="E20" i="75"/>
  <c r="F20" i="75"/>
  <c r="G20" i="75"/>
  <c r="H20" i="75"/>
  <c r="I20" i="75"/>
  <c r="D14" i="75"/>
  <c r="E14" i="75"/>
  <c r="F14" i="75"/>
  <c r="G14" i="75"/>
  <c r="H14" i="75"/>
  <c r="I14" i="75"/>
  <c r="C41" i="75"/>
  <c r="C20" i="75"/>
  <c r="C14" i="75"/>
  <c r="D18" i="29"/>
  <c r="E18" i="29"/>
  <c r="F18" i="29"/>
  <c r="G18" i="29"/>
  <c r="H18" i="29"/>
  <c r="C18" i="29"/>
  <c r="C21" i="75" l="1"/>
  <c r="C25" i="75" s="1"/>
  <c r="E104" i="75"/>
  <c r="E108" i="75" s="1"/>
  <c r="G21" i="75"/>
  <c r="G25" i="75" s="1"/>
  <c r="I21" i="75"/>
  <c r="I25" i="75" s="1"/>
  <c r="H21" i="75"/>
  <c r="H25" i="75" s="1"/>
  <c r="G104" i="75"/>
  <c r="G108" i="75" s="1"/>
  <c r="C48" i="75"/>
  <c r="C52" i="75" s="1"/>
  <c r="H104" i="75"/>
  <c r="H108" i="75" s="1"/>
  <c r="I75" i="75"/>
  <c r="I79" i="75" s="1"/>
  <c r="D104" i="75"/>
  <c r="D108" i="75" s="1"/>
  <c r="F21" i="75"/>
  <c r="F25" i="75" s="1"/>
  <c r="D21" i="75"/>
  <c r="D25" i="75" s="1"/>
  <c r="E21" i="75"/>
  <c r="E25" i="75" s="1"/>
  <c r="I12" i="86"/>
  <c r="I10" i="86"/>
  <c r="I15" i="86"/>
  <c r="I16" i="86" s="1"/>
  <c r="G14" i="86"/>
  <c r="I14" i="86" l="1"/>
  <c r="I17" i="86" s="1"/>
  <c r="D14" i="86" l="1"/>
  <c r="F35" i="58" l="1"/>
  <c r="D32" i="58"/>
  <c r="C32" i="58"/>
  <c r="J16" i="93"/>
  <c r="I16" i="93"/>
  <c r="C19" i="97" l="1"/>
  <c r="E48" i="50" l="1"/>
  <c r="E37" i="50"/>
  <c r="E24" i="50"/>
  <c r="E27" i="50" s="1"/>
  <c r="C53" i="102" l="1"/>
  <c r="C39" i="102"/>
  <c r="E51" i="50"/>
  <c r="D69" i="44" l="1"/>
  <c r="E69" i="44"/>
  <c r="C69" i="44"/>
  <c r="D33" i="44"/>
  <c r="D35" i="44" s="1"/>
  <c r="C35" i="44"/>
  <c r="E18" i="44"/>
  <c r="F86" i="45"/>
  <c r="F87" i="45"/>
  <c r="D77" i="45"/>
  <c r="E77" i="45"/>
  <c r="C77" i="45"/>
  <c r="D67" i="45"/>
  <c r="D64" i="44" l="1"/>
  <c r="C64" i="44"/>
  <c r="C70" i="44" s="1"/>
  <c r="D30" i="58"/>
  <c r="J20" i="93"/>
  <c r="C30" i="58"/>
  <c r="I20" i="93"/>
  <c r="E30" i="58"/>
  <c r="K20" i="93"/>
  <c r="E67" i="45"/>
  <c r="F67" i="45" s="1"/>
  <c r="F42" i="45"/>
  <c r="F20" i="45"/>
  <c r="D18" i="45"/>
  <c r="E18" i="45"/>
  <c r="C18" i="45"/>
  <c r="D14" i="45"/>
  <c r="E14" i="45"/>
  <c r="C14" i="45"/>
  <c r="C28" i="102"/>
  <c r="C24" i="102"/>
  <c r="C14" i="102"/>
  <c r="C11" i="102"/>
  <c r="C48" i="94"/>
  <c r="C24" i="94"/>
  <c r="C20" i="94"/>
  <c r="E10" i="93"/>
  <c r="D10" i="93"/>
  <c r="D11" i="93"/>
  <c r="E12" i="93"/>
  <c r="D12" i="93"/>
  <c r="E13" i="93"/>
  <c r="D13" i="93"/>
  <c r="E14" i="93"/>
  <c r="D14" i="93"/>
  <c r="E15" i="93"/>
  <c r="D15" i="93"/>
  <c r="F51" i="44"/>
  <c r="F2" i="101"/>
  <c r="F2" i="98"/>
  <c r="F50" i="98" s="1"/>
  <c r="F15" i="98"/>
  <c r="F16" i="98"/>
  <c r="F10" i="98"/>
  <c r="F12" i="98"/>
  <c r="F2" i="58"/>
  <c r="C13" i="97"/>
  <c r="C25" i="97"/>
  <c r="F2" i="91"/>
  <c r="L2" i="90"/>
  <c r="C28" i="19"/>
  <c r="E19" i="58"/>
  <c r="E40" i="94"/>
  <c r="F2" i="88"/>
  <c r="F2" i="87"/>
  <c r="D15" i="30"/>
  <c r="E15" i="30"/>
  <c r="F15" i="30"/>
  <c r="H15" i="30"/>
  <c r="I15" i="30"/>
  <c r="C15" i="30"/>
  <c r="C10" i="96"/>
  <c r="C16" i="96"/>
  <c r="C17" i="96"/>
  <c r="C18" i="96"/>
  <c r="C19" i="96"/>
  <c r="C20" i="96"/>
  <c r="C21" i="96"/>
  <c r="C22" i="96"/>
  <c r="C24" i="96"/>
  <c r="C26" i="96"/>
  <c r="C27" i="96"/>
  <c r="E39" i="80"/>
  <c r="E11" i="81"/>
  <c r="E14" i="81"/>
  <c r="E14" i="102" s="1"/>
  <c r="E24" i="81"/>
  <c r="E28" i="81"/>
  <c r="E11" i="80"/>
  <c r="E19" i="80"/>
  <c r="E24" i="80"/>
  <c r="E28" i="80"/>
  <c r="C46" i="94"/>
  <c r="D46" i="94"/>
  <c r="E46" i="94"/>
  <c r="C47" i="94"/>
  <c r="D47" i="94"/>
  <c r="E47" i="94"/>
  <c r="D48" i="94"/>
  <c r="E48" i="4"/>
  <c r="E48" i="94" s="1"/>
  <c r="C49" i="94"/>
  <c r="D49" i="94"/>
  <c r="E49" i="94"/>
  <c r="C50" i="94"/>
  <c r="D50" i="94"/>
  <c r="E50" i="94"/>
  <c r="D45" i="94"/>
  <c r="E45" i="94"/>
  <c r="C45" i="94"/>
  <c r="C32" i="94"/>
  <c r="D32" i="94"/>
  <c r="E32" i="94"/>
  <c r="C33" i="94"/>
  <c r="D33" i="94"/>
  <c r="E33" i="94"/>
  <c r="C34" i="94"/>
  <c r="D34" i="94"/>
  <c r="E34" i="94"/>
  <c r="C35" i="94"/>
  <c r="D35" i="94"/>
  <c r="E35" i="94"/>
  <c r="C36" i="94"/>
  <c r="D36" i="94"/>
  <c r="E36" i="94"/>
  <c r="D31" i="94"/>
  <c r="E31" i="94"/>
  <c r="C31" i="94"/>
  <c r="C9" i="94"/>
  <c r="D9" i="94"/>
  <c r="E9" i="94"/>
  <c r="C10" i="94"/>
  <c r="D10" i="94"/>
  <c r="E10" i="94"/>
  <c r="C11" i="94"/>
  <c r="D11" i="94"/>
  <c r="E11" i="94"/>
  <c r="C12" i="94"/>
  <c r="D12" i="94"/>
  <c r="E12" i="4"/>
  <c r="E12" i="94" s="1"/>
  <c r="C13" i="94"/>
  <c r="D13" i="94"/>
  <c r="E13" i="94"/>
  <c r="C14" i="94"/>
  <c r="D14" i="94"/>
  <c r="E14" i="94"/>
  <c r="C15" i="94"/>
  <c r="D15" i="94"/>
  <c r="E15" i="4"/>
  <c r="E15" i="94" s="1"/>
  <c r="C16" i="94"/>
  <c r="D16" i="94"/>
  <c r="E16" i="94"/>
  <c r="C17" i="94"/>
  <c r="D17" i="94"/>
  <c r="E17" i="94"/>
  <c r="C18" i="94"/>
  <c r="D18" i="94"/>
  <c r="E18" i="94"/>
  <c r="C19" i="94"/>
  <c r="D19" i="94"/>
  <c r="E19" i="94"/>
  <c r="D20" i="94"/>
  <c r="E20" i="4"/>
  <c r="E20" i="94" s="1"/>
  <c r="C21" i="94"/>
  <c r="D21" i="94"/>
  <c r="E21" i="94"/>
  <c r="C22" i="94"/>
  <c r="D22" i="94"/>
  <c r="E22" i="94"/>
  <c r="C23" i="94"/>
  <c r="D23" i="94"/>
  <c r="E23" i="94"/>
  <c r="D24" i="94"/>
  <c r="E24" i="4"/>
  <c r="E24" i="94" s="1"/>
  <c r="C25" i="94"/>
  <c r="D25" i="94"/>
  <c r="E25" i="94"/>
  <c r="C26" i="94"/>
  <c r="D26" i="94"/>
  <c r="E26" i="94"/>
  <c r="D8" i="94"/>
  <c r="E8" i="94"/>
  <c r="C8" i="94"/>
  <c r="K13" i="93"/>
  <c r="K14" i="93"/>
  <c r="K15" i="93"/>
  <c r="E31" i="58"/>
  <c r="J10" i="93"/>
  <c r="J13" i="93"/>
  <c r="J14" i="93"/>
  <c r="J15" i="93"/>
  <c r="J21" i="93"/>
  <c r="J22" i="93"/>
  <c r="D31" i="58"/>
  <c r="I10" i="93"/>
  <c r="I13" i="93"/>
  <c r="I14" i="93"/>
  <c r="I15" i="93"/>
  <c r="I22" i="93"/>
  <c r="E24" i="58"/>
  <c r="E15" i="58"/>
  <c r="E17" i="58"/>
  <c r="E23" i="91" s="1"/>
  <c r="E10" i="58"/>
  <c r="E20" i="58"/>
  <c r="D24" i="58"/>
  <c r="D15" i="58"/>
  <c r="D17" i="58"/>
  <c r="D23" i="91" s="1"/>
  <c r="D19" i="58"/>
  <c r="D11" i="58"/>
  <c r="D12" i="58"/>
  <c r="D20" i="58"/>
  <c r="C24" i="58"/>
  <c r="C15" i="58"/>
  <c r="C16" i="58"/>
  <c r="C17" i="58"/>
  <c r="C23" i="91" s="1"/>
  <c r="C10" i="58"/>
  <c r="C19" i="58"/>
  <c r="C11" i="58"/>
  <c r="C12" i="58"/>
  <c r="C20" i="58"/>
  <c r="K22" i="93"/>
  <c r="E20" i="93"/>
  <c r="D20" i="93"/>
  <c r="I21" i="93"/>
  <c r="C20" i="93"/>
  <c r="C15" i="93"/>
  <c r="C14" i="93"/>
  <c r="C12" i="93"/>
  <c r="C11" i="93"/>
  <c r="C10" i="93"/>
  <c r="F9" i="87"/>
  <c r="F10" i="87"/>
  <c r="F11" i="87"/>
  <c r="F15" i="87"/>
  <c r="F16" i="87"/>
  <c r="F17" i="87"/>
  <c r="F21" i="87"/>
  <c r="F22" i="87"/>
  <c r="F23" i="87"/>
  <c r="F24" i="87"/>
  <c r="F35" i="87"/>
  <c r="D36" i="87"/>
  <c r="E36" i="87"/>
  <c r="G14" i="30"/>
  <c r="G16" i="30"/>
  <c r="G19" i="30" s="1"/>
  <c r="D24" i="31"/>
  <c r="E24" i="31"/>
  <c r="F24" i="31"/>
  <c r="G24" i="31"/>
  <c r="H24" i="31"/>
  <c r="I24" i="31"/>
  <c r="C24" i="31"/>
  <c r="D17" i="31"/>
  <c r="I17" i="31"/>
  <c r="E17" i="31"/>
  <c r="F17" i="31"/>
  <c r="H17" i="31"/>
  <c r="C17" i="31"/>
  <c r="G9" i="31"/>
  <c r="J9" i="31" s="1"/>
  <c r="G10" i="31"/>
  <c r="J10" i="31" s="1"/>
  <c r="G11" i="31"/>
  <c r="J11" i="31" s="1"/>
  <c r="G12" i="31"/>
  <c r="J12" i="31" s="1"/>
  <c r="G13" i="31"/>
  <c r="J13" i="31" s="1"/>
  <c r="G14" i="31"/>
  <c r="J14" i="31" s="1"/>
  <c r="G16" i="31"/>
  <c r="J16" i="31" s="1"/>
  <c r="G20" i="31"/>
  <c r="F17" i="86"/>
  <c r="G16" i="86"/>
  <c r="D16" i="86"/>
  <c r="F88" i="45"/>
  <c r="F66" i="45"/>
  <c r="F31" i="45"/>
  <c r="F38" i="45"/>
  <c r="F40" i="45"/>
  <c r="F41" i="45"/>
  <c r="F43" i="45"/>
  <c r="F59" i="45"/>
  <c r="F60" i="45"/>
  <c r="F63" i="45"/>
  <c r="F68" i="45"/>
  <c r="F69" i="45"/>
  <c r="F70" i="45"/>
  <c r="F72" i="45"/>
  <c r="F73" i="45"/>
  <c r="F74" i="45"/>
  <c r="F76" i="45"/>
  <c r="F82" i="45"/>
  <c r="F65" i="44"/>
  <c r="F66" i="44"/>
  <c r="F67" i="44"/>
  <c r="F44" i="44"/>
  <c r="F45" i="44"/>
  <c r="F46" i="44"/>
  <c r="F47" i="44"/>
  <c r="F50" i="44"/>
  <c r="F54" i="44"/>
  <c r="F60" i="44"/>
  <c r="F34" i="44"/>
  <c r="F29" i="44"/>
  <c r="F31" i="44"/>
  <c r="F8" i="44"/>
  <c r="F9" i="44"/>
  <c r="F10" i="44"/>
  <c r="F11" i="44"/>
  <c r="F24" i="44"/>
  <c r="F43" i="44"/>
  <c r="C14" i="82"/>
  <c r="C11" i="82"/>
  <c r="D31" i="81"/>
  <c r="D31" i="102" s="1"/>
  <c r="E37" i="4"/>
  <c r="D27" i="4"/>
  <c r="C14" i="52"/>
  <c r="C11" i="52"/>
  <c r="D12" i="65"/>
  <c r="F35" i="63"/>
  <c r="F36" i="63"/>
  <c r="F29" i="63"/>
  <c r="F14" i="63"/>
  <c r="C11" i="69"/>
  <c r="F8" i="65"/>
  <c r="C15" i="65"/>
  <c r="F13" i="65"/>
  <c r="F14" i="65"/>
  <c r="D15" i="65"/>
  <c r="E15" i="65"/>
  <c r="F8" i="63"/>
  <c r="F11" i="63"/>
  <c r="F12" i="63"/>
  <c r="F22" i="63"/>
  <c r="F23" i="63"/>
  <c r="F25" i="63"/>
  <c r="F26" i="63"/>
  <c r="F28" i="63"/>
  <c r="F30" i="63"/>
  <c r="F32" i="63"/>
  <c r="F33" i="63"/>
  <c r="F8" i="45"/>
  <c r="F10" i="45"/>
  <c r="F11" i="45"/>
  <c r="F13" i="45"/>
  <c r="F15" i="45"/>
  <c r="F16" i="45"/>
  <c r="F17" i="45"/>
  <c r="F25" i="45"/>
  <c r="F26" i="45"/>
  <c r="F27" i="45"/>
  <c r="F30" i="45"/>
  <c r="F32" i="45"/>
  <c r="F33" i="45"/>
  <c r="F34" i="45"/>
  <c r="F36" i="45"/>
  <c r="F37" i="45"/>
  <c r="F29" i="45"/>
  <c r="F35" i="45"/>
  <c r="F34" i="63"/>
  <c r="E25" i="31" l="1"/>
  <c r="D24" i="93"/>
  <c r="E2" i="102"/>
  <c r="E42" i="102" s="1"/>
  <c r="L2" i="103"/>
  <c r="K10" i="93"/>
  <c r="L10" i="93" s="1"/>
  <c r="F20" i="93"/>
  <c r="C24" i="93"/>
  <c r="C25" i="31"/>
  <c r="E25" i="58"/>
  <c r="C25" i="58"/>
  <c r="D25" i="58"/>
  <c r="C9" i="58"/>
  <c r="H25" i="31"/>
  <c r="D25" i="31"/>
  <c r="G17" i="31"/>
  <c r="J8" i="31"/>
  <c r="F27" i="93"/>
  <c r="E51" i="4"/>
  <c r="E28" i="102"/>
  <c r="E53" i="80"/>
  <c r="E53" i="102" s="1"/>
  <c r="E39" i="102"/>
  <c r="E24" i="102"/>
  <c r="E11" i="102"/>
  <c r="J20" i="31"/>
  <c r="J21" i="31" s="1"/>
  <c r="G21" i="31"/>
  <c r="H34" i="30"/>
  <c r="C19" i="45"/>
  <c r="C85" i="45" s="1"/>
  <c r="E19" i="45"/>
  <c r="D19" i="45"/>
  <c r="D85" i="45" s="1"/>
  <c r="L15" i="93"/>
  <c r="C19" i="91"/>
  <c r="C24" i="91" s="1"/>
  <c r="C30" i="91" s="1"/>
  <c r="C32" i="91" s="1"/>
  <c r="C15" i="82"/>
  <c r="C25" i="82" s="1"/>
  <c r="C39" i="63"/>
  <c r="I11" i="93" s="1"/>
  <c r="F16" i="63"/>
  <c r="C15" i="52"/>
  <c r="C25" i="52" s="1"/>
  <c r="H2" i="29"/>
  <c r="I25" i="31"/>
  <c r="E34" i="30"/>
  <c r="F34" i="30"/>
  <c r="E17" i="86"/>
  <c r="D17" i="86"/>
  <c r="F31" i="58"/>
  <c r="D39" i="63"/>
  <c r="J11" i="93" s="1"/>
  <c r="F38" i="63"/>
  <c r="E39" i="63"/>
  <c r="K11" i="93" s="1"/>
  <c r="F24" i="63"/>
  <c r="F13" i="63"/>
  <c r="F15" i="65"/>
  <c r="D16" i="65"/>
  <c r="F17" i="88"/>
  <c r="F19" i="87"/>
  <c r="F36" i="87"/>
  <c r="G17" i="86"/>
  <c r="I34" i="30"/>
  <c r="F18" i="63"/>
  <c r="H17" i="86"/>
  <c r="F33" i="87"/>
  <c r="F21" i="58"/>
  <c r="F24" i="58"/>
  <c r="F14" i="93"/>
  <c r="F10" i="93"/>
  <c r="F27" i="63"/>
  <c r="F11" i="65"/>
  <c r="G15" i="30"/>
  <c r="E31" i="80"/>
  <c r="E54" i="80" s="1"/>
  <c r="C34" i="30"/>
  <c r="E11" i="58"/>
  <c r="F11" i="58" s="1"/>
  <c r="F15" i="58"/>
  <c r="C14" i="58"/>
  <c r="F14" i="44"/>
  <c r="F18" i="44"/>
  <c r="F17" i="58"/>
  <c r="F13" i="44"/>
  <c r="C13" i="93"/>
  <c r="F20" i="58"/>
  <c r="D10" i="58"/>
  <c r="D9" i="58" s="1"/>
  <c r="F68" i="44"/>
  <c r="C9" i="93"/>
  <c r="F57" i="44"/>
  <c r="F63" i="44"/>
  <c r="D16" i="58"/>
  <c r="D14" i="58" s="1"/>
  <c r="F12" i="93"/>
  <c r="L13" i="93"/>
  <c r="L12" i="93"/>
  <c r="L14" i="93"/>
  <c r="F39" i="45"/>
  <c r="I26" i="93"/>
  <c r="F44" i="45"/>
  <c r="L20" i="93"/>
  <c r="F18" i="45"/>
  <c r="L22" i="93"/>
  <c r="F84" i="45"/>
  <c r="F14" i="45"/>
  <c r="K21" i="93"/>
  <c r="K26" i="93" s="1"/>
  <c r="F28" i="45"/>
  <c r="F30" i="58"/>
  <c r="F77" i="45"/>
  <c r="E31" i="81"/>
  <c r="J2" i="30"/>
  <c r="J22" i="30" s="1"/>
  <c r="E2" i="80"/>
  <c r="F2" i="68"/>
  <c r="D27" i="94"/>
  <c r="E37" i="94"/>
  <c r="E51" i="94" s="1"/>
  <c r="E27" i="4"/>
  <c r="C37" i="94"/>
  <c r="C51" i="94" s="1"/>
  <c r="F2" i="65"/>
  <c r="E2" i="69"/>
  <c r="E40" i="50"/>
  <c r="D2" i="82"/>
  <c r="F2" i="44"/>
  <c r="F38" i="44" s="1"/>
  <c r="I2" i="74"/>
  <c r="I76" i="74" s="1"/>
  <c r="C2" i="97"/>
  <c r="J2" i="75"/>
  <c r="J56" i="75" s="1"/>
  <c r="F2" i="21"/>
  <c r="E2" i="50"/>
  <c r="E42" i="80"/>
  <c r="L2" i="85"/>
  <c r="L2" i="93"/>
  <c r="D2" i="96"/>
  <c r="E2" i="4"/>
  <c r="E40" i="4" s="1"/>
  <c r="G2" i="24"/>
  <c r="C2" i="19"/>
  <c r="J2" i="31"/>
  <c r="D2" i="52"/>
  <c r="I2" i="86"/>
  <c r="F2" i="63"/>
  <c r="F69" i="44"/>
  <c r="C12" i="65"/>
  <c r="C16" i="65" s="1"/>
  <c r="C11" i="96"/>
  <c r="E27" i="94"/>
  <c r="C27" i="94"/>
  <c r="E18" i="58"/>
  <c r="E9" i="93"/>
  <c r="F45" i="45"/>
  <c r="E12" i="65"/>
  <c r="D9" i="93"/>
  <c r="D17" i="93" s="1"/>
  <c r="D18" i="58"/>
  <c r="F25" i="31"/>
  <c r="J15" i="30"/>
  <c r="C18" i="58"/>
  <c r="F15" i="93"/>
  <c r="F13" i="93"/>
  <c r="J26" i="93"/>
  <c r="F32" i="58"/>
  <c r="E2" i="81"/>
  <c r="E41" i="81" s="1"/>
  <c r="F2" i="45"/>
  <c r="F53" i="45" s="1"/>
  <c r="E85" i="45" l="1"/>
  <c r="E89" i="45" s="1"/>
  <c r="C23" i="82"/>
  <c r="F29" i="93"/>
  <c r="C89" i="45"/>
  <c r="D89" i="45"/>
  <c r="D22" i="58"/>
  <c r="C22" i="58"/>
  <c r="E9" i="58"/>
  <c r="C40" i="63"/>
  <c r="C41" i="63" s="1"/>
  <c r="C43" i="63" s="1"/>
  <c r="C23" i="52"/>
  <c r="C15" i="96"/>
  <c r="C25" i="96" s="1"/>
  <c r="K9" i="93"/>
  <c r="K19" i="93" s="1"/>
  <c r="K30" i="93" s="1"/>
  <c r="G25" i="31"/>
  <c r="J17" i="31"/>
  <c r="J25" i="31" s="1"/>
  <c r="J34" i="30"/>
  <c r="F19" i="45"/>
  <c r="D19" i="91"/>
  <c r="D24" i="91" s="1"/>
  <c r="D30" i="91" s="1"/>
  <c r="D32" i="91" s="1"/>
  <c r="E31" i="102"/>
  <c r="E53" i="81"/>
  <c r="E54" i="102" s="1"/>
  <c r="C54" i="102"/>
  <c r="C31" i="102"/>
  <c r="E40" i="63"/>
  <c r="E41" i="63" s="1"/>
  <c r="E43" i="63" s="1"/>
  <c r="C15" i="97" s="1"/>
  <c r="I9" i="93"/>
  <c r="I39" i="74"/>
  <c r="G34" i="30"/>
  <c r="F39" i="63"/>
  <c r="J9" i="93"/>
  <c r="D40" i="63"/>
  <c r="D41" i="63" s="1"/>
  <c r="F17" i="63"/>
  <c r="C17" i="93"/>
  <c r="F10" i="58"/>
  <c r="D70" i="44"/>
  <c r="C26" i="93"/>
  <c r="L11" i="93"/>
  <c r="L21" i="93"/>
  <c r="J85" i="75"/>
  <c r="J29" i="75"/>
  <c r="F9" i="93"/>
  <c r="F12" i="65"/>
  <c r="E16" i="65"/>
  <c r="C14" i="97" s="1"/>
  <c r="F18" i="58"/>
  <c r="D26" i="93"/>
  <c r="L26" i="93"/>
  <c r="F9" i="58" l="1"/>
  <c r="C23" i="96"/>
  <c r="L9" i="93"/>
  <c r="F89" i="45"/>
  <c r="F85" i="45"/>
  <c r="E29" i="58"/>
  <c r="E33" i="58" s="1"/>
  <c r="J19" i="93"/>
  <c r="F40" i="63"/>
  <c r="F16" i="65"/>
  <c r="D29" i="58" l="1"/>
  <c r="D33" i="58" s="1"/>
  <c r="D36" i="58" s="1"/>
  <c r="J30" i="93"/>
  <c r="L30" i="93" s="1"/>
  <c r="L19" i="93"/>
  <c r="D19" i="93"/>
  <c r="D30" i="93" s="1"/>
  <c r="D43" i="63"/>
  <c r="F43" i="63" s="1"/>
  <c r="F41" i="63"/>
  <c r="E36" i="58"/>
  <c r="F36" i="58" l="1"/>
  <c r="F29" i="58"/>
  <c r="F33" i="58"/>
  <c r="C31" i="58"/>
  <c r="I19" i="93"/>
  <c r="I30" i="93" s="1"/>
  <c r="C18" i="93" l="1"/>
  <c r="C19" i="93" s="1"/>
  <c r="C30" i="93" s="1"/>
  <c r="C29" i="58"/>
  <c r="C33" i="58" s="1"/>
  <c r="C36" i="58" s="1"/>
  <c r="F27" i="44" l="1"/>
  <c r="E33" i="44"/>
  <c r="E11" i="93" s="1"/>
  <c r="E16" i="58" l="1"/>
  <c r="F16" i="58" s="1"/>
  <c r="F11" i="93"/>
  <c r="E17" i="93"/>
  <c r="F17" i="93" s="1"/>
  <c r="E35" i="44"/>
  <c r="F33" i="44"/>
  <c r="E19" i="91" l="1"/>
  <c r="E24" i="91" s="1"/>
  <c r="E30" i="91" s="1"/>
  <c r="E32" i="91" s="1"/>
  <c r="E14" i="58"/>
  <c r="F35" i="44"/>
  <c r="E19" i="93"/>
  <c r="F14" i="58" l="1"/>
  <c r="F19" i="93"/>
  <c r="D34" i="30" l="1"/>
  <c r="E24" i="93"/>
  <c r="E64" i="44"/>
  <c r="E12" i="58" l="1"/>
  <c r="F64" i="44"/>
  <c r="E70" i="44"/>
  <c r="F70" i="44" s="1"/>
  <c r="E26" i="93" l="1"/>
  <c r="F24" i="93"/>
  <c r="F12" i="58"/>
  <c r="E22" i="58"/>
  <c r="F26" i="93" l="1"/>
  <c r="E30" i="93"/>
  <c r="F30" i="93" s="1"/>
  <c r="F22" i="58"/>
  <c r="D26" i="58"/>
  <c r="C26" i="58"/>
  <c r="E26" i="58" l="1"/>
  <c r="F26" i="58" s="1"/>
  <c r="F25" i="58"/>
  <c r="F8" i="98"/>
  <c r="F97" i="98"/>
</calcChain>
</file>

<file path=xl/sharedStrings.xml><?xml version="1.0" encoding="utf-8"?>
<sst xmlns="http://schemas.openxmlformats.org/spreadsheetml/2006/main" count="2464" uniqueCount="977">
  <si>
    <t>Előző év költségvetési maradványának igénybevétele        (B8131)</t>
  </si>
  <si>
    <t>01        Alaptevékenység költségvetési bevételei</t>
  </si>
  <si>
    <t>02        Alaptevékenység költségvetési kiadásai</t>
  </si>
  <si>
    <t>I          Alaptevékenység költségvetési egyenlege (=01-02)</t>
  </si>
  <si>
    <t>03        Alaptevékenység finanszírozási bevételei</t>
  </si>
  <si>
    <t>04        Alaptevékenység finanszírozási kiadásai</t>
  </si>
  <si>
    <t>II         Alaptevékenység finanszírozási egyenlege (=03-04)</t>
  </si>
  <si>
    <t>A)        Alaptevékenység maradványa (=±I±II)</t>
  </si>
  <si>
    <t>05        Vállalkozási tevékenység költségvetési bevételei</t>
  </si>
  <si>
    <t>06        Vállalkozási tevékenység költségvetési kiadásai</t>
  </si>
  <si>
    <t>III        Vállalkozási tevékenység költségvetési egyenlege (=05-06)</t>
  </si>
  <si>
    <t>07        Vállalkozási tevékenység finanszírozási bevételei</t>
  </si>
  <si>
    <t>08        Vállalkozási tevékenység finanszírozási kiadásai</t>
  </si>
  <si>
    <t>IV        Vállalkozási tevékenység finanszírozási egyenlege (=07-08)</t>
  </si>
  <si>
    <t>B)        Vállalkozási tevékenység maradványa (=±III±IV)</t>
  </si>
  <si>
    <t>C)        Összes maradvány (=A+B)</t>
  </si>
  <si>
    <t>D)        Alaptevékenység kötelezettségvállalással terhelt maradványa</t>
  </si>
  <si>
    <t>E)        Alaptevékenység szabad maradványa (=A-D)</t>
  </si>
  <si>
    <t>G)        Vállalkozási tevékenység felhasználható maradványa (=B-F)</t>
  </si>
  <si>
    <t xml:space="preserve">F)        Vállalkozási tevékenységet terhelő befizetési kötelezettség </t>
  </si>
  <si>
    <t>Módosítások</t>
  </si>
  <si>
    <t>FORRÁSOK</t>
  </si>
  <si>
    <t>Tárgy évi költségvetési beszámoló záró adatai</t>
  </si>
  <si>
    <t xml:space="preserve">A) TEVÉKENYSÉGEK EREDMÉNYE (=I±II+III-IV-V-VI-VII) </t>
  </si>
  <si>
    <t>A vagyon tételes bemutatása - terjedelmi okok miatt - nem része a mellékletnek.</t>
  </si>
  <si>
    <t>Működési bevételek</t>
  </si>
  <si>
    <t>Nyitó adatok bekerülési érték</t>
  </si>
  <si>
    <t>Nyitó adatok elszámolt értékvesztés nyitó értéke</t>
  </si>
  <si>
    <t>Tárgyévben elszámolt értékvesztés</t>
  </si>
  <si>
    <t>Záró adatok bekerülési érték</t>
  </si>
  <si>
    <t>Záró adatok értékvesztés záró értéke</t>
  </si>
  <si>
    <t>Tartós részesedések</t>
  </si>
  <si>
    <t>Tartós hitelviszonyt megtestesítő értékpapírok</t>
  </si>
  <si>
    <t>Készletek</t>
  </si>
  <si>
    <t>Forgatási célú hitelviszonyt megtestesítő értékpapírok</t>
  </si>
  <si>
    <t>Állomány a tárgyév elején</t>
  </si>
  <si>
    <t>Folyó évi előírás (+)</t>
  </si>
  <si>
    <t>Állomány az előző év(ek)ről</t>
  </si>
  <si>
    <t>Személyi juttatások</t>
  </si>
  <si>
    <t>Dologi kiadások</t>
  </si>
  <si>
    <t>Ellátottak pénzbeli juttatásai</t>
  </si>
  <si>
    <t>Összeg</t>
  </si>
  <si>
    <t>Pénzkészlet tárgyidőszak elején</t>
  </si>
  <si>
    <t>- Forintban vezetett költségvetési pénzforgalmi számlák egyenlege (Előirányzat-felhasználási keretszámlák egyenlege)</t>
  </si>
  <si>
    <t>- Devizabetét számlák egyenlege</t>
  </si>
  <si>
    <t>- Forintpénztárak és betétkönyvek egyenlege</t>
  </si>
  <si>
    <t>- Valutapénztárak egyenlege</t>
  </si>
  <si>
    <t>Pénzkészlet összesen (01+02+03+04)</t>
  </si>
  <si>
    <t>Pénzkészlet tárgyidőszak végén</t>
  </si>
  <si>
    <t>A központi költségvetésből támogatásként rendelkezésre bocsátott összeg</t>
  </si>
  <si>
    <t>Lakossági víz- és csatornaszolgáltatás támogatása</t>
  </si>
  <si>
    <t>Költségvetési engedélyezett létszámkeret (álláshely) fő</t>
  </si>
  <si>
    <t>Immateriális javak</t>
  </si>
  <si>
    <t>Ingatlanok és kapcsolódó vagyoni értékű jogok</t>
  </si>
  <si>
    <t>Terv szerinti értékcsökkenés nyitó állománya</t>
  </si>
  <si>
    <t>Terven felüli értékcsökkenés nyitó állománya</t>
  </si>
  <si>
    <t>Teljesen (0-ig) leírt eszközök bruttó értéke</t>
  </si>
  <si>
    <t>Összesen</t>
  </si>
  <si>
    <t>19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</si>
  <si>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</si>
  <si>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</si>
  <si>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</si>
  <si>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</si>
  <si>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</si>
  <si>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</si>
  <si>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</si>
  <si>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</si>
  <si>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</si>
  <si>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</si>
  <si>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12</t>
  </si>
  <si>
    <t>16</t>
  </si>
  <si>
    <t>21</t>
  </si>
  <si>
    <t>22</t>
  </si>
  <si>
    <t>23</t>
  </si>
  <si>
    <t>24</t>
  </si>
  <si>
    <t>29</t>
  </si>
  <si>
    <t>33</t>
  </si>
  <si>
    <t>34</t>
  </si>
  <si>
    <t>A személyi juttatások és a foglalkoztatottak, választott tisztségviselők összetétele</t>
  </si>
  <si>
    <t>Veszprém Megyei Rendőr-főkapitányság</t>
  </si>
  <si>
    <t>Háziorvosi ügyeleti ellátás</t>
  </si>
  <si>
    <t>Jelzőrendszeres házi segítségnyújtás</t>
  </si>
  <si>
    <t>Balatonakali Sportegyesület</t>
  </si>
  <si>
    <t>Önkormányzat adósságot keletkező ügyleteiből, kezességvállalásból</t>
  </si>
  <si>
    <t>Sor-  sz.</t>
  </si>
  <si>
    <t>Költségtérítés-ek</t>
  </si>
  <si>
    <t>Választott tisztségvise-lők juttatásai</t>
  </si>
  <si>
    <t>Készenléti, ügyeleti, helyettesítési díj, túlóra, túlszolgálat</t>
  </si>
  <si>
    <t xml:space="preserve"> - ebből: foglalkoztatottaknak adott előlegek </t>
  </si>
  <si>
    <t xml:space="preserve">D/III/1 Adott előlegek </t>
  </si>
  <si>
    <t>Sor-   sz</t>
  </si>
  <si>
    <t>BEVÉTELEK</t>
  </si>
  <si>
    <t>Közhatalmi bevételek</t>
  </si>
  <si>
    <t>Vagyoni típusú adók</t>
  </si>
  <si>
    <t>Termékek és szolgáltatások adói</t>
  </si>
  <si>
    <t>Egyéb közhatalmi bevételek</t>
  </si>
  <si>
    <t>Önkormányzatok működési támogatásai</t>
  </si>
  <si>
    <t>Költségvetési bevételek</t>
  </si>
  <si>
    <t>Költségvetési hiány belső finanszírozása</t>
  </si>
  <si>
    <t>Államháztartáson belüli megelőlegezések</t>
  </si>
  <si>
    <t>KIADÁSOK</t>
  </si>
  <si>
    <t>Működési kiadások</t>
  </si>
  <si>
    <t>Tartalékok</t>
  </si>
  <si>
    <t>Általános tartalék</t>
  </si>
  <si>
    <t>Költségvetési kiadások</t>
  </si>
  <si>
    <t>Finanszírozási kiadások</t>
  </si>
  <si>
    <t>Személyi jellegű kiadások</t>
  </si>
  <si>
    <t>Munkaadót terhelő járulékok</t>
  </si>
  <si>
    <t>Önkormányzatok által folyósított ellátások</t>
  </si>
  <si>
    <t>Önkormányzatok működési támogatása</t>
  </si>
  <si>
    <t>Elvonások és befizetések kiadásai</t>
  </si>
  <si>
    <t>Összes költségvetési működési bevétel</t>
  </si>
  <si>
    <t>Összes működési bevétel</t>
  </si>
  <si>
    <t>Összes működési kiadás</t>
  </si>
  <si>
    <t>Felhamozási célú átvett pénzeszközök</t>
  </si>
  <si>
    <t>Felhalmozási célú támogatások</t>
  </si>
  <si>
    <t>Összes költségvetési felhalmozási bevétel</t>
  </si>
  <si>
    <t>Összes felhalmozási bevétel</t>
  </si>
  <si>
    <t>Összes felhalmozási kiadás</t>
  </si>
  <si>
    <t>27</t>
  </si>
  <si>
    <t>30</t>
  </si>
  <si>
    <t>32</t>
  </si>
  <si>
    <t>Megnevezés</t>
  </si>
  <si>
    <t>ESZKÖZÖK</t>
  </si>
  <si>
    <t>11</t>
  </si>
  <si>
    <t>13</t>
  </si>
  <si>
    <t>14</t>
  </si>
  <si>
    <t>15</t>
  </si>
  <si>
    <t>17</t>
  </si>
  <si>
    <t>18</t>
  </si>
  <si>
    <t>20</t>
  </si>
  <si>
    <t>25</t>
  </si>
  <si>
    <t>26</t>
  </si>
  <si>
    <t>28</t>
  </si>
  <si>
    <t>31</t>
  </si>
  <si>
    <t>Eredeti előirányzat</t>
  </si>
  <si>
    <t>Módosított előirányzat</t>
  </si>
  <si>
    <t>Teljesítés</t>
  </si>
  <si>
    <t>Előző évi költségvetési beszámoló záró adatai</t>
  </si>
  <si>
    <t>Teljesítés %</t>
  </si>
  <si>
    <t>Sor-szám</t>
  </si>
  <si>
    <t>Bevételek összesen</t>
  </si>
  <si>
    <t>Felhalmozási kiadások</t>
  </si>
  <si>
    <t>1.</t>
  </si>
  <si>
    <t>2.</t>
  </si>
  <si>
    <t>3.</t>
  </si>
  <si>
    <t>Meglévő tartós rész. kapcs. tőkeemelés</t>
  </si>
  <si>
    <t>Felhalmozási célú pénzeszköz átadás</t>
  </si>
  <si>
    <t>Települési önkormányzatok nyilvános könyvtári és közművelődési feladatainak támogatása</t>
  </si>
  <si>
    <t>Gépek, berendezések, felszerelések, járművek</t>
  </si>
  <si>
    <t>Beruházások és felújítások</t>
  </si>
  <si>
    <t>Tárgyévi nyitó állomány (előző évi záró állomány)</t>
  </si>
  <si>
    <t>Immateriális javak beszerzése, nem aktivált beruházások</t>
  </si>
  <si>
    <t>Nem aktivált felújítások</t>
  </si>
  <si>
    <t>Beruházásokból, felújításokból aktivált érték</t>
  </si>
  <si>
    <t>Térítésmentes átvétel</t>
  </si>
  <si>
    <t>Alapításkori átvétel, vagyonkezelésbe vétel miatti átvétel, vagyonkezelői jog visszavétele</t>
  </si>
  <si>
    <t>Egyéb növekedés</t>
  </si>
  <si>
    <t>Összes növekedés  (=02+…+07)</t>
  </si>
  <si>
    <t>Értékesítés</t>
  </si>
  <si>
    <t>Hiány, selejtezés, megsemmisülés</t>
  </si>
  <si>
    <t>Térítésmentes átadás</t>
  </si>
  <si>
    <t>Költségvetési szerv, társulás alapításkori átadás, vagyonkezelésbe adás miatti átadás, vagyonkezelői jog visszaadása</t>
  </si>
  <si>
    <t>Egyéb csökkenés</t>
  </si>
  <si>
    <t>Összes csökkenés (=09+…+13)</t>
  </si>
  <si>
    <t>Bruttó érték összesen (=01+08-14)</t>
  </si>
  <si>
    <t>Terv szerinti értékcsökkenés növekedése</t>
  </si>
  <si>
    <t>Terv szerinti értékcsökkenés csökkenése</t>
  </si>
  <si>
    <t>Terv szerinti értékcsökkenés záró állománya  (=16+17-18)</t>
  </si>
  <si>
    <t>Terven felüli értékcsökkenés növekedés</t>
  </si>
  <si>
    <t>Terven felüli értékcsökkenés visszaírás, kivezetés</t>
  </si>
  <si>
    <t>Terven felüli értékcsökkenés záró állománya (=20+21-22)</t>
  </si>
  <si>
    <t>Értékcsökkenés összesen (=19+23)</t>
  </si>
  <si>
    <t>Eszközök nettó értéke (=15-24)</t>
  </si>
  <si>
    <t>Kincstáron kívüli forintszámlák</t>
  </si>
  <si>
    <t>Nem tartós részesedések</t>
  </si>
  <si>
    <t>013320 Köztemető-fenntartás és -működtetés</t>
  </si>
  <si>
    <t>018030 Támogatási célú finanszírozási műveletek</t>
  </si>
  <si>
    <t>031060 Bűnmegelőzés</t>
  </si>
  <si>
    <t>045160 Közutak, hidak, alagutak üzemeltetése, fenntartása</t>
  </si>
  <si>
    <t>052020 Szennyvíz gyűjtése, tisztítása, elhelyezése</t>
  </si>
  <si>
    <t>064010 Közvilágítás</t>
  </si>
  <si>
    <t>072111 Háziorvosi alapellátás</t>
  </si>
  <si>
    <t>072311 Fogorvosi alapellátás</t>
  </si>
  <si>
    <t>072450 Fizikoterápiás szolgáltatás</t>
  </si>
  <si>
    <t>081061 Szabadidős park, fürdő és strandszolgáltatás</t>
  </si>
  <si>
    <t>081071 Üdülői szálláshely-szolgáltatás és étkeztetés</t>
  </si>
  <si>
    <t>082044 Könyvtári szolgáltatások</t>
  </si>
  <si>
    <t>083030 Egyéb kiadói tevékenység</t>
  </si>
  <si>
    <t>084031 Civil szervezetek működési támogatása</t>
  </si>
  <si>
    <t>107060 Egyéb szociális pénzbeli és természetbeni ellátások, támogatások</t>
  </si>
  <si>
    <t xml:space="preserve">Elvonások és befizetések </t>
  </si>
  <si>
    <t>Egyéb működési célú támogatások államháztartáson belülre</t>
  </si>
  <si>
    <t>Egyéb működési célú támogatások államháztartáson kívülre</t>
  </si>
  <si>
    <t>Beruházások</t>
  </si>
  <si>
    <t>Felújítások</t>
  </si>
  <si>
    <t xml:space="preserve">Központi, irányító szervi támogatások folyósítása        </t>
  </si>
  <si>
    <t xml:space="preserve">Kapacitásmutató 1. </t>
  </si>
  <si>
    <t>011130 Önkormányzatok és önk. hivatalok jogalkotó és ált. igazgatási tev-e</t>
  </si>
  <si>
    <t>016080 Kiemelt állami és önk. rendezvények</t>
  </si>
  <si>
    <t>018010 Önkormányzatok elszámo-lásai a központi köl-tségvetéssel</t>
  </si>
  <si>
    <t>013350 Az önk-i vagyon-nal való gazdál-kodással kap-csolatos felada-tok</t>
  </si>
  <si>
    <t xml:space="preserve">Önkormányzatok működési támogatásai </t>
  </si>
  <si>
    <t xml:space="preserve">Egyéb működési célú támogatások bevételei államháztartáson belülről </t>
  </si>
  <si>
    <t>Felhalmozási célú önkormányzati támogatások</t>
  </si>
  <si>
    <t>Egyéb felhalmozási célú támogatások bevételei államháztartáson belülről</t>
  </si>
  <si>
    <t>Vagyoni tipusú adók</t>
  </si>
  <si>
    <t xml:space="preserve">Termékek és szolgáltatások adói </t>
  </si>
  <si>
    <t xml:space="preserve">Egyéb közhatalmi bevételek </t>
  </si>
  <si>
    <t xml:space="preserve">Készletértékesítés ellenértéke </t>
  </si>
  <si>
    <t xml:space="preserve">Szolgáltatások ellenértéke </t>
  </si>
  <si>
    <t xml:space="preserve">Közvetített szolgáltatások ellenértéke </t>
  </si>
  <si>
    <t>Tulajdonosi bevételek</t>
  </si>
  <si>
    <t xml:space="preserve">Kiszámlázott általános forgalmi adó </t>
  </si>
  <si>
    <t>Egyéb működési bevételek</t>
  </si>
  <si>
    <t>Egyéb működési célú átvett pénzeszközök</t>
  </si>
  <si>
    <t xml:space="preserve">Egyéb felhalmozási célú átvett pénzeszközök </t>
  </si>
  <si>
    <t xml:space="preserve">Előző év költségvetési maradványának igénybevétele </t>
  </si>
  <si>
    <t xml:space="preserve">Államháztartáson belüli megelőlegezések </t>
  </si>
  <si>
    <t>016080 Kiemelt állami és önkormány-zati rendezvények</t>
  </si>
  <si>
    <t>018010 Önk-ok elszámolá-sai a központi költségvetés-sel</t>
  </si>
  <si>
    <t>013350 Az önk. vagyon-nal való gazdálkodással kapcsolatos feladatok</t>
  </si>
  <si>
    <t>Törvény szerinti illetmények, munkabérek</t>
  </si>
  <si>
    <t>Normatív jutalmak, céljuttatás, projekt-prémium</t>
  </si>
  <si>
    <t>Végkielégítés, jubileumi jutalom</t>
  </si>
  <si>
    <t>Béren kívüli juttatások</t>
  </si>
  <si>
    <t>Támogatások</t>
  </si>
  <si>
    <t>"E"-"J"  fizetési  osztály  összesen</t>
  </si>
  <si>
    <t>felsőfokú végzettségű, a költségvetési szerveknél foglalkoztatott egyéb munkavállaló  (nem vezető)</t>
  </si>
  <si>
    <t>Feladat megnevezése</t>
  </si>
  <si>
    <t>középfokú végzettségű, a költségvetési szerveknél foglalkoztatott egyéb munkavállaló  (nem vezető)</t>
  </si>
  <si>
    <t>fizikai alkalmazott, a költségvetési szerveknél foglalkoztatott egyéb munkavállaló  (fizikai alkalmazott)</t>
  </si>
  <si>
    <t>Zárólétszám (az időszak végén munkavégzésre irányuló jogviszonyban állók statisztikai állományi létszáma) (fő)</t>
  </si>
  <si>
    <t>Munkajogi zárólétszám (az időszak végén munkaviszonyban állók létszáma) (fő)</t>
  </si>
  <si>
    <t>Átlagos statisztikai állományi létszám (tényleges éves átlagos statisztikai állományi létszám) (fő)</t>
  </si>
  <si>
    <t>Létszám (fő)</t>
  </si>
  <si>
    <t>Foglalkozta-tottak egyéb személyi juttatásai</t>
  </si>
  <si>
    <t>Költségvetési törvény alapján feladatátvétellel/feladatát-adással korrigált támogatás</t>
  </si>
  <si>
    <t>Tényleges támogatás</t>
  </si>
  <si>
    <t>Az önkormányzat által az adott célra december 31-ig ténylegesen felhasznált összeg</t>
  </si>
  <si>
    <t xml:space="preserve">III.5. Gyermekétkeztetés támogatása </t>
  </si>
  <si>
    <t xml:space="preserve">Támogatás évközi változás </t>
  </si>
  <si>
    <t>A mutatószámok, feladatmutatók alapján járó támogatások elszámolása</t>
  </si>
  <si>
    <t>Költségvetési törvény alapján tervezett mutatószám</t>
  </si>
  <si>
    <t>II.1. Óvodapedagógusok, és az óvodapedagógusok nevelő munkáját közvetlenül segítők bértámogatása</t>
  </si>
  <si>
    <t>II.2. Óvodaműködtetés támogatása</t>
  </si>
  <si>
    <t>H/I/1 Költségvetési évben esedékes kötelezettségek személyi juttatásokra (4211)</t>
  </si>
  <si>
    <t>H/I/2 Költségvetési évben esedékes kötelezettségek munkaadókat terhelő járulékokra és szociális hozzájárulási adóra (4212)</t>
  </si>
  <si>
    <t>H/I/3 Költségvetési évben esedékes kötelezettségek dologi kiadásokra (4213)</t>
  </si>
  <si>
    <t>H/II/9 Költségvetési évet követően esedékes kötelezettségek finanszírozási kiadásokra (4229)</t>
  </si>
  <si>
    <t>H/III/1 Kapott előlegek (3671)</t>
  </si>
  <si>
    <t>H/I/4 Költségvetési évben esedékes kötelezett-ségek ellátottak pénzbeli juttatásaira (4214)</t>
  </si>
  <si>
    <t>H/I/5 Költségvetési évben esedékes kötelezett-ségek egyéb működési célú kiadásokra (4215)</t>
  </si>
  <si>
    <t>H/I/6 Költségvetési évben esedékes kötelezett-ségek beruházásokra (4216)</t>
  </si>
  <si>
    <t>H/I/7 Költségvetési évben esedékes kötelezett-ségek felújításokra (4217)</t>
  </si>
  <si>
    <t>H/I/9 Költségvetési évben esedékes kötelezett-ségek finanszírozási kiadásokra (4219)</t>
  </si>
  <si>
    <t xml:space="preserve">H/III/3 Más szervezetet megillető bevételek </t>
  </si>
  <si>
    <t xml:space="preserve">D/I/3 Költségvetési évben esedékes követelések közhatalmi bevételre </t>
  </si>
  <si>
    <t>D/I/2 Költségvetési évben esedékes követelések felhalmozási célú támogatások bevételeire államháztartáson belülről</t>
  </si>
  <si>
    <t xml:space="preserve">D/I/1 Költségvetési évben esedékes követelések működési célú támogatások bevételeire állam-háztartáson belülről </t>
  </si>
  <si>
    <t xml:space="preserve">D/I/4 Költségvetési évben esedékes követelések működési bevételre  </t>
  </si>
  <si>
    <t xml:space="preserve">D/I/6 Költségvetési évben esedékes követelések működési célú átvett pénzeszközre  </t>
  </si>
  <si>
    <t xml:space="preserve">D/I/7 Költségvetési évben esedékes követelések felhalmozási célú átvett pénzeszközre </t>
  </si>
  <si>
    <t>Év végi értékelésből adódó különbözet és átsorolás (+-)</t>
  </si>
  <si>
    <t>Pénzügyi teljesítés</t>
  </si>
  <si>
    <t xml:space="preserve">Összes követelés </t>
  </si>
  <si>
    <t xml:space="preserve">Év végi értékelésből adódó különbözet és átsorolás (+-) </t>
  </si>
  <si>
    <t xml:space="preserve">Kötelezettség záró állománya </t>
  </si>
  <si>
    <t xml:space="preserve">Követelés </t>
  </si>
  <si>
    <t>Tihanyi Közös Hivatal</t>
  </si>
  <si>
    <t>Tűzoltóság</t>
  </si>
  <si>
    <t>Összesen:</t>
  </si>
  <si>
    <t>Balatonakaliért Közalapítvány</t>
  </si>
  <si>
    <t>DRV ZRt (lakossági víz- és csat. szolg. tám.)</t>
  </si>
  <si>
    <t>Munkaadókat terhelő járulékok és szociális hozzájárulási adó</t>
  </si>
  <si>
    <t>Forgalomképes</t>
  </si>
  <si>
    <t xml:space="preserve">Finanszírozási kiadások                                                   </t>
  </si>
  <si>
    <t xml:space="preserve">I. Immateriális javak </t>
  </si>
  <si>
    <t xml:space="preserve">II. Tárgyi eszközök </t>
  </si>
  <si>
    <t xml:space="preserve">III. Befektetett pénzügyi eszközök </t>
  </si>
  <si>
    <t xml:space="preserve">IV. Koncesszióba, vagyonkezelésbe adott eszközök </t>
  </si>
  <si>
    <t xml:space="preserve">I. Készletek </t>
  </si>
  <si>
    <t xml:space="preserve">II. Értékpapírok </t>
  </si>
  <si>
    <t>II. Pénztárak, csekkek, betétkönyvek</t>
  </si>
  <si>
    <t>III. Forintszámlák</t>
  </si>
  <si>
    <t>IV. Devizaszámlák</t>
  </si>
  <si>
    <t xml:space="preserve">I. Költségvetési évben esedékes követelések </t>
  </si>
  <si>
    <t xml:space="preserve">II. Költségvetési évet követően esedékes követelések </t>
  </si>
  <si>
    <t xml:space="preserve">III. Követelés jellegű sajátos elszámolások </t>
  </si>
  <si>
    <t xml:space="preserve">F) AKTÍV IDŐBELI ELHATÁROLÁSOK </t>
  </si>
  <si>
    <t xml:space="preserve">ESZKÖZÖK ÖSSZESEN (=A+B+C+D+E+F) </t>
  </si>
  <si>
    <t>A) NEMZETI VAGYONBA TARTOZÓ BEFEKTETETT ESZKÖZÖK (=I+II+III+IV)</t>
  </si>
  <si>
    <t xml:space="preserve">B) NEMZETI VAGYONBA TARTOZÓ FORGÓESZKÖZÖK (=I+II) </t>
  </si>
  <si>
    <t xml:space="preserve">D) KÖVETELÉSEK (=I+II+III) </t>
  </si>
  <si>
    <t>I. Nemzeti vagyon induláskori értéke</t>
  </si>
  <si>
    <t>II. Nemzeti vagyon változásai</t>
  </si>
  <si>
    <t>III. Egyéb eszközök induláskori értéke és változásai</t>
  </si>
  <si>
    <t>IV. Felhalmozott eredmény</t>
  </si>
  <si>
    <t>V. Eszközök értékhelyesbítésének forrása</t>
  </si>
  <si>
    <t>VI. Mérleg szerinti eredmény</t>
  </si>
  <si>
    <t xml:space="preserve">G) SAJÁT TŐKE (=I+…+VI) </t>
  </si>
  <si>
    <t xml:space="preserve">I. Költségvetési évben esedékes kötelezettségek </t>
  </si>
  <si>
    <t xml:space="preserve">II. Költségvetési évet követően esedékes kötelezettségek </t>
  </si>
  <si>
    <t xml:space="preserve">III. Kötelezettség jellegű sajátos elszámolások </t>
  </si>
  <si>
    <t xml:space="preserve">H) KÖTELEZETTSÉGEK (=I+II+III) </t>
  </si>
  <si>
    <t>01. Közhatalmi eredményszemléletű bevételek</t>
  </si>
  <si>
    <t>02.  Eszközök és szolgáltatások értékesítése nettó eredményszemléletű bevételei</t>
  </si>
  <si>
    <t>03. Tevékenység egyéb nettó eredményszemléletű bevételei</t>
  </si>
  <si>
    <t xml:space="preserve">I. Tevékenység nettó eredményszemléletű bevétele (=01+02+03) </t>
  </si>
  <si>
    <t xml:space="preserve">II. Aktivált saját teljesítmények értéke (=04+05) </t>
  </si>
  <si>
    <t>06. Központi működési célú támogatások eredményszemléletű bevételei</t>
  </si>
  <si>
    <t>07. Egyéb működési célú támogatások eredményszemléletű bevételei</t>
  </si>
  <si>
    <t>VI. Értékcsökkenési leírás</t>
  </si>
  <si>
    <t>VII. Egyéb ráfordítások</t>
  </si>
  <si>
    <t xml:space="preserve">B) PÉNZÜGYI MŰVELETEK EREDMÉNYE (=VIII-IX) </t>
  </si>
  <si>
    <t>3. melléklet</t>
  </si>
  <si>
    <t>3. melléklet folytatása</t>
  </si>
  <si>
    <t>04. Saját termelésű készletek állományváltozása</t>
  </si>
  <si>
    <t>05. Saját előállítású eszközök aktivált értéke</t>
  </si>
  <si>
    <t>Sor-  szám</t>
  </si>
  <si>
    <t>8. melléklet folytatása</t>
  </si>
  <si>
    <t>forrás</t>
  </si>
  <si>
    <t>költség</t>
  </si>
  <si>
    <t>Projekt megnevezése</t>
  </si>
  <si>
    <t>Megítélt támogatás összege</t>
  </si>
  <si>
    <t>27. melléklet</t>
  </si>
  <si>
    <t xml:space="preserve"> Ft-ban</t>
  </si>
  <si>
    <t>28. melléklet</t>
  </si>
  <si>
    <t>29. melléklet</t>
  </si>
  <si>
    <t>30. melléklet</t>
  </si>
  <si>
    <t>fennálló kötelezettségek</t>
  </si>
  <si>
    <t>Helyi önkormányzatok működésének általános támogatása (B111)</t>
  </si>
  <si>
    <t>Települési önkormányzatok egyes köznevelési feladatainak támogatása (B112)</t>
  </si>
  <si>
    <t>Települési önkormányzatok szociális, gyermekjóléti és gyermekétkeztetési feladatainak támogatása (B113)</t>
  </si>
  <si>
    <t>Települési önkormányzatok kulturális feladatainak támogatása (B114)</t>
  </si>
  <si>
    <t xml:space="preserve">ebből: helyi önkormányzatok és költségvetési szerveik        </t>
  </si>
  <si>
    <t>Egyéb működési célú támogatások bevételei államháztartáson belülről (B16)</t>
  </si>
  <si>
    <t>Vagyoni tipusú adók (B34)</t>
  </si>
  <si>
    <t>ebből: építményadó</t>
  </si>
  <si>
    <t>ebből: telekadó</t>
  </si>
  <si>
    <t>Értékesítési és forgalmi adók  (B351)</t>
  </si>
  <si>
    <t>ebből: belföldi gépjárművek adójának a helyi önkormányzatot megillető része</t>
  </si>
  <si>
    <t>ebből: állandó jeleggel végzett iparűzési tevékenység után fizetett helyi iparűzési adó</t>
  </si>
  <si>
    <t>Gépjárműadók (B354)</t>
  </si>
  <si>
    <t>Egyéb áruhasználati és szolgáltatási adók (B355)</t>
  </si>
  <si>
    <t xml:space="preserve">ebből: tartózkodás után fizetett idegenforgalmi adó        </t>
  </si>
  <si>
    <t>Egyéb közhatalmi bevételek (B36)</t>
  </si>
  <si>
    <t>Készletértékesítés ellenértéke (B401)</t>
  </si>
  <si>
    <t>Szolgáltatások ellenértéke (B402)</t>
  </si>
  <si>
    <t>Közvetített szolgáltatások ellenértéke  (B403)</t>
  </si>
  <si>
    <t>Tulajdonosi bevételek (B404)</t>
  </si>
  <si>
    <t>Kiszámlázott általános forgalmi adó (B406)</t>
  </si>
  <si>
    <t>Egyéb működési célú átvett pénzeszközök (B63)</t>
  </si>
  <si>
    <t xml:space="preserve">ebből: egyéb civil szervezetek </t>
  </si>
  <si>
    <t xml:space="preserve">ebből: egyéb vállalkozások   </t>
  </si>
  <si>
    <t>ebből: háztartások</t>
  </si>
  <si>
    <t>Előző év költségvetési maradványának igénybevétele (B8131)</t>
  </si>
  <si>
    <t>Államháztartáson belüli megelőlegezések (B814)</t>
  </si>
  <si>
    <t>Meglévő részesedések növeléséhez kapcsolódó kiadások        (K66)</t>
  </si>
  <si>
    <t>Felújítási célú előzetesen felszámított általános forgalmi adó        (K74)</t>
  </si>
  <si>
    <t>Törvény szerinti illetmények, munkabérek (K1101)</t>
  </si>
  <si>
    <t>Készenléti, ügyeleti, helyettesítési díj, túlóra, túlszolgálat  (K1104)</t>
  </si>
  <si>
    <t>Foglalkoztatottak egyéb személyi juttatásai (K1113)</t>
  </si>
  <si>
    <t>Választott tisztségviselők juttatásai (K121)</t>
  </si>
  <si>
    <t>Munkavégzésre irányuló egyéb jogviszonyban nem saját foglalkoztatottnak fizetett juttatások (K122)</t>
  </si>
  <si>
    <t>Egyéb külső személyi juttatások (K123)</t>
  </si>
  <si>
    <t>ebből: szociális hozzájárulási adó</t>
  </si>
  <si>
    <t>ebből: egészségügyi hozzájárulás</t>
  </si>
  <si>
    <t xml:space="preserve">ebből: munkáltatót terhelő személyi jövedelemadó   </t>
  </si>
  <si>
    <t>Szakmai anyagok beszerzése (K311)</t>
  </si>
  <si>
    <t>Üzemeltetési anyagok beszerzése (K312)</t>
  </si>
  <si>
    <t>Árubeszerzés (K313)</t>
  </si>
  <si>
    <t>Informatikai szolgáltatások igénybevétele (K321)</t>
  </si>
  <si>
    <t>Egyéb kommunikációs szolgáltatások (K322)</t>
  </si>
  <si>
    <t>Közüzemi díjak (K331)</t>
  </si>
  <si>
    <t>Vásárolt élelmezés (K332)</t>
  </si>
  <si>
    <t>Karbantartási, kisjavítási szolgáltatások  (K334)</t>
  </si>
  <si>
    <t>Közvetített szolgáltatások  (K335)</t>
  </si>
  <si>
    <t>Szakmai tevékenységet segítő szolgáltatások (K336)</t>
  </si>
  <si>
    <t>Egyéb szolgáltatások (K337)</t>
  </si>
  <si>
    <t>Kiküldetések kiadásai (K341)</t>
  </si>
  <si>
    <t>Működési célú előzetesen felszámított általános forgalmi adó (K351)</t>
  </si>
  <si>
    <t>Fizetendő általános forgalmi adó (K352)</t>
  </si>
  <si>
    <t>Egyéb dologi kiadások (K355)</t>
  </si>
  <si>
    <t>Maradvány igénybevétele</t>
  </si>
  <si>
    <t xml:space="preserve">Finanszírozási bevételek </t>
  </si>
  <si>
    <t>Kiadások összesen</t>
  </si>
  <si>
    <t>Sor-   szám</t>
  </si>
  <si>
    <t>1/a. melléklet</t>
  </si>
  <si>
    <t>1/b. melléklet folytatása</t>
  </si>
  <si>
    <t>1/b. melléklet</t>
  </si>
  <si>
    <t>1/c. melléklet</t>
  </si>
  <si>
    <t>1/e. melléklet</t>
  </si>
  <si>
    <t>2. melléklet</t>
  </si>
  <si>
    <t>2. melléklet folytatása</t>
  </si>
  <si>
    <t>1/a. melléklet folytatása</t>
  </si>
  <si>
    <t>1/d. melléklet</t>
  </si>
  <si>
    <t>4. melléklet</t>
  </si>
  <si>
    <t>5. melléklet</t>
  </si>
  <si>
    <t>5. melléklet folytatása</t>
  </si>
  <si>
    <t>6.  melléklet</t>
  </si>
  <si>
    <t>6. melléklet folytatása</t>
  </si>
  <si>
    <t>7. melléklet</t>
  </si>
  <si>
    <t xml:space="preserve">ebből: egyéb vállalkozások </t>
  </si>
  <si>
    <t>Tartalékok (K512)</t>
  </si>
  <si>
    <t>Ingatlanok beszerzése, létesítése (K62)</t>
  </si>
  <si>
    <t>Informatikai eszközök beszerzése, létesítése (K63)</t>
  </si>
  <si>
    <t>Egyéb tárgyi eszközök beszerzése, létesítése (K64)</t>
  </si>
  <si>
    <t>Beruházási célú előzetesen felszámított általános forgalmi adó (K67)</t>
  </si>
  <si>
    <t>Ingatlanok felújítása (K71)</t>
  </si>
  <si>
    <t>Egyéb felhalmozási célú támogatások államháztartáson kívülre (K88)</t>
  </si>
  <si>
    <t>Törzsvagyon körébe tartozó ingatlanok</t>
  </si>
  <si>
    <t>Törzsvagyon körébe nem tartozó ingatlanok</t>
  </si>
  <si>
    <t>Forgalom-</t>
  </si>
  <si>
    <t>Korlátozottan</t>
  </si>
  <si>
    <t>képtelen</t>
  </si>
  <si>
    <t>forgalom képes</t>
  </si>
  <si>
    <t>Földterületek</t>
  </si>
  <si>
    <t>Telkek</t>
  </si>
  <si>
    <t>Épületek</t>
  </si>
  <si>
    <t>Ültetvények</t>
  </si>
  <si>
    <t>Egyéb építmények</t>
  </si>
  <si>
    <t>adatok Ft-ban</t>
  </si>
  <si>
    <t>adatok e Ft-ban</t>
  </si>
  <si>
    <t>DRV részvény</t>
  </si>
  <si>
    <t>10 eFt</t>
  </si>
  <si>
    <t>BAHART részvény</t>
  </si>
  <si>
    <t>1. táblázat</t>
  </si>
  <si>
    <t>Felh. hitel tőke</t>
  </si>
  <si>
    <t>2. táblázat</t>
  </si>
  <si>
    <t>Helyi adók</t>
  </si>
  <si>
    <t>Önk. vagyon és vagyoni értékű jog értékesítéséből származó bevétel</t>
  </si>
  <si>
    <t>Osztalék, koncessziós díj és hozambevétel</t>
  </si>
  <si>
    <t>Tárgyi eszköz értékesítés</t>
  </si>
  <si>
    <t>Bírság, pótlék, díjbevétel</t>
  </si>
  <si>
    <t>3. táblázat</t>
  </si>
  <si>
    <t>Saját bevétel 50 %-a</t>
  </si>
  <si>
    <t>Adósságot keletkeztető ügyletből származó fizetési kötelezettség</t>
  </si>
  <si>
    <t>Saját bevétel 50 %-a és az adósságot keletkeztető ügyletből származó fizetési kötelezettségek különbsége</t>
  </si>
  <si>
    <t>Sorsz.</t>
  </si>
  <si>
    <t>A támogatás kedvezményezettje (csoportonként)</t>
  </si>
  <si>
    <t>Adóelengedés</t>
  </si>
  <si>
    <t>Adókedvezmény</t>
  </si>
  <si>
    <t>Egyéb</t>
  </si>
  <si>
    <t xml:space="preserve">jogcíme (jellege) </t>
  </si>
  <si>
    <t>mértéke %</t>
  </si>
  <si>
    <t>jogcíme (jellege)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</si>
  <si>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</si>
  <si>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</si>
  <si>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</si>
  <si>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</si>
  <si>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</si>
  <si>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</si>
  <si>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</si>
  <si>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</si>
  <si>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</si>
  <si>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</si>
  <si>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</si>
  <si>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</si>
  <si>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Óvodai térítési díj</t>
  </si>
  <si>
    <t> méltányos</t>
  </si>
  <si>
    <t xml:space="preserve">B </t>
  </si>
  <si>
    <t xml:space="preserve">E </t>
  </si>
  <si>
    <t>Tárgyévi költségvetési beszámoló záró adatai</t>
  </si>
  <si>
    <t>Tárgy évi  költségvetési beszámoló záró adatai</t>
  </si>
  <si>
    <t>8. melléklet</t>
  </si>
  <si>
    <t>9. melléklet</t>
  </si>
  <si>
    <t xml:space="preserve">ebből: társulások és költségvetési szerveik </t>
  </si>
  <si>
    <t>10. melléklet</t>
  </si>
  <si>
    <t>Más szervezetet megillető bevételek (3673)</t>
  </si>
  <si>
    <t xml:space="preserve">Kiadások                                   </t>
  </si>
  <si>
    <t>11. melléklet</t>
  </si>
  <si>
    <t>12. melléklet</t>
  </si>
  <si>
    <t>Összesen (=C+D+E+F)</t>
  </si>
  <si>
    <t>13. melléklet</t>
  </si>
  <si>
    <t>Összesen (=C+D+E)</t>
  </si>
  <si>
    <t>14. melléklet</t>
  </si>
  <si>
    <t>15. melléklet</t>
  </si>
  <si>
    <t>Évvégi eltérés  (+,-) mutatószám szerinti támogatás   (=F-(D+E))</t>
  </si>
  <si>
    <t>Eltérés (támogatásban és felhasználás szerint)       (=G-(F-H))</t>
  </si>
  <si>
    <t>16. melléklet</t>
  </si>
  <si>
    <t>17. melléklet</t>
  </si>
  <si>
    <t>19. melléklet</t>
  </si>
  <si>
    <t>20. melléklet</t>
  </si>
  <si>
    <t>21. melléklet</t>
  </si>
  <si>
    <t>21. melléklet folytatása</t>
  </si>
  <si>
    <t>082094 Közművelődés - kulturális alapú gazda-ságfejlesztés</t>
  </si>
  <si>
    <t>24. melléklet</t>
  </si>
  <si>
    <t>25. melléklet</t>
  </si>
  <si>
    <t>26. melléklet</t>
  </si>
  <si>
    <t>Tárgy évi beszámoló záró adatai</t>
  </si>
  <si>
    <t xml:space="preserve">Kiadások                                      </t>
  </si>
  <si>
    <t>Pénzkészlet összesen (12+13+14+15) (16=05+06+07+11)</t>
  </si>
  <si>
    <t>I. Lekötött bankbetétek</t>
  </si>
  <si>
    <t>E) EGYÉB SAJÁTOS ELSZÁMOLÁSOK</t>
  </si>
  <si>
    <t>I) KINCSTÁRI SZÁMLAVEZETÉSSEL KAPCSOLATOS ELSZÁMOLÁSOK</t>
  </si>
  <si>
    <t xml:space="preserve">J) PASSZÍV IDŐBELI ELHATÁROLÁSOK </t>
  </si>
  <si>
    <t xml:space="preserve">FORRÁSOK ÖSSZESEN (=G+H+I+J) </t>
  </si>
  <si>
    <t xml:space="preserve">C) PÉNZESZKÖZÖK (=I+…+IV) </t>
  </si>
  <si>
    <t>Kamatkiadások (K353)</t>
  </si>
  <si>
    <t>A helyi önkormányzatok előző évi elszámolásából származó kiadások (K5021)</t>
  </si>
  <si>
    <t>Államháztartáson belüli megelőlegezések visszafizetése (K914)</t>
  </si>
  <si>
    <t>Központi, irányító szervi támogatások folyósítása (K915)</t>
  </si>
  <si>
    <t>Egyéb működési bevételek (B411)</t>
  </si>
  <si>
    <t>polgármester, főpolgármester</t>
  </si>
  <si>
    <t>Kapott előlegek, túlfizetések (3671)</t>
  </si>
  <si>
    <t>Egyéb sajátos elszámolások (=08+09+10)</t>
  </si>
  <si>
    <t>December havi illetmények, munkabérek (3661)</t>
  </si>
  <si>
    <t>Utalványok, bérletek és más készpénz-helyettesítő fizetési eszköznek nem minősülő eszközök elszámolása (3662)</t>
  </si>
  <si>
    <t>Egyéb kapott előlegek (36712)</t>
  </si>
  <si>
    <t xml:space="preserve">Bevételek (pénzmaradvány nélkül)                                   </t>
  </si>
  <si>
    <t xml:space="preserve">Bevételek (pénzmaradvány nélkül)                                </t>
  </si>
  <si>
    <t>Adott előlegek, túlfizetések (3651)</t>
  </si>
  <si>
    <t>II.5. Óvodapedagógusok kiegészítő támogatása</t>
  </si>
  <si>
    <t>I.1 A települési  önkormányzatok működésének támogatása</t>
  </si>
  <si>
    <t>A települési önkormányzatok szociális feladatainak egyéb támogatása</t>
  </si>
  <si>
    <t>A helyi önkormányzatok kiegészítő támogatásainak és egyéb kötött felhasználású támogatásainak elszámolása</t>
  </si>
  <si>
    <t>18. melléklet</t>
  </si>
  <si>
    <t>20. melléklet folytatása</t>
  </si>
  <si>
    <t>Működési kiadások összesen(=01+…+07)</t>
  </si>
  <si>
    <t>Államháztartáson belüli megelőlegezések visszafizetése</t>
  </si>
  <si>
    <t>Működési célú támogatások államháztartáson belülről (=01+02)</t>
  </si>
  <si>
    <t>23. melléklet</t>
  </si>
  <si>
    <t>26. melléklet folytatása</t>
  </si>
  <si>
    <t>Működési célú támogatások államháztartáson belülre</t>
  </si>
  <si>
    <t>Működési célú támogatások államháztartáson kívülre</t>
  </si>
  <si>
    <t>Ingatlanok bruttó értéke</t>
  </si>
  <si>
    <t>Ingatlanok értékcsökkenése</t>
  </si>
  <si>
    <t>Ingatlanok nettó értéke</t>
  </si>
  <si>
    <t>Ft-ban</t>
  </si>
  <si>
    <t>08. Felhalmozási célú támogatások eredményszemléletű bevételei</t>
  </si>
  <si>
    <t>09. Különféle egyéb eredményszemléletű bevételek</t>
  </si>
  <si>
    <t>10. Anyagköltség</t>
  </si>
  <si>
    <t>11. Igénybe vett szolgáltatások értéke</t>
  </si>
  <si>
    <t>12. Eladott áruk beszerzési értéke</t>
  </si>
  <si>
    <t>13. Eladott (közvetített) szolgáltatások értéke</t>
  </si>
  <si>
    <t xml:space="preserve">III. Egyéb eredményszemléletű bevételek (=06+07+08+09) </t>
  </si>
  <si>
    <t xml:space="preserve">IV. Anyagjellegű ráfordítások (=10+11+12+13) </t>
  </si>
  <si>
    <t>14. Bérköltség</t>
  </si>
  <si>
    <t>15. Személyi jellegű egyéb kifizetések</t>
  </si>
  <si>
    <t>16. Bérjárulékok</t>
  </si>
  <si>
    <t xml:space="preserve">V. Személyi jellegű ráfordítások (=14+15+16) </t>
  </si>
  <si>
    <t>17. Kapott (járó) osztalék és részesedés</t>
  </si>
  <si>
    <t>18. Részesedésekből származó eredményszemléletű bevételek, árfolyamnyereségek</t>
  </si>
  <si>
    <t>19. Befektetett pénzügyi eszközökből származó eredményszemléletű bevételek, árfolyamnyereségek</t>
  </si>
  <si>
    <t>20. Egyéb kapott (járó) kamatok és kamatjellegű eredményszemléletű bevételek</t>
  </si>
  <si>
    <t xml:space="preserve">21. Pénzügyi műveletek egyéb eredményszemléletű bevételei </t>
  </si>
  <si>
    <t>21a - ebből: lekötött bankbetétek mérlegfordulónapi értékelése során megállapított (nem realizált) árfolyamnyeresége</t>
  </si>
  <si>
    <t>21b - ebből: egyéb pénzeszközök mérlegfordulónapi értékelése során megállapított (nem realizált) árfolyamnyeresége</t>
  </si>
  <si>
    <t xml:space="preserve">VIII. Pénzügyi műveletek eredményszemléletű bevételei (=17+18+19+20+21) </t>
  </si>
  <si>
    <t>23. Befektetett pénzügyi eszközökből (értékpapírokból, kölcsönökből) származó ráfordítások, árfolyamveszteségek</t>
  </si>
  <si>
    <t>24. Fizetendő kamatok és kamatjellegű ráfordítások</t>
  </si>
  <si>
    <t xml:space="preserve">26. Pénzügyi műveletek egyéb ráfordításai </t>
  </si>
  <si>
    <t xml:space="preserve">25. Részesedések, értékpapírok, pénzeszközök értékvesztése </t>
  </si>
  <si>
    <t>22. Részesedésekből származó ráfordítások, árfolyamveszteségek</t>
  </si>
  <si>
    <t xml:space="preserve">IX. Pénzügyi műveletek ráfordításai (=22+23+24+25+26) </t>
  </si>
  <si>
    <t xml:space="preserve">C) MÉRLEG SZERINTI EREDMÉNY (=±A±B) </t>
  </si>
  <si>
    <t>Működési célú költségvetési támogatások és kiegészítő támogatások (B115)</t>
  </si>
  <si>
    <t>Kamatbevételek és más nyereségjellegű bevételek (B408)</t>
  </si>
  <si>
    <t>Maradvány igénybevétele (=51)  (B813)</t>
  </si>
  <si>
    <t>Finanszírozási bevételek (=54) (B8)</t>
  </si>
  <si>
    <t>Közlekedési költségtérítés (K1109)</t>
  </si>
  <si>
    <t>Béren kívüli juttatások (K1107)</t>
  </si>
  <si>
    <t xml:space="preserve">ebből: egyéb, az önkormányzat rendeletében megállapított juttatás </t>
  </si>
  <si>
    <t xml:space="preserve">ebből: települési támogatás </t>
  </si>
  <si>
    <t xml:space="preserve">ebből: önkormányzat által saját hatáskörben (nem szociális és gyermekvédelmi előírások alapján) adott más ellátás </t>
  </si>
  <si>
    <t>Közvetített szolgáltatások ellenértéke (B403)</t>
  </si>
  <si>
    <t>Központi, irányító szervi támogatás (B816)</t>
  </si>
  <si>
    <t xml:space="preserve">ebből: egészségügyi hozzájárulás    </t>
  </si>
  <si>
    <t xml:space="preserve">ebből: munkáltatót terhelő személyi jövedelemadó        </t>
  </si>
  <si>
    <t>Karbantartási, kisjavítási szolgáltatások (K334)</t>
  </si>
  <si>
    <t>Szakmai tevékenységet segító szolgáltatások (K336)</t>
  </si>
  <si>
    <t>helyi önkormányzati képviselő-testület tagja, megyei közgyűlés tagja</t>
  </si>
  <si>
    <t>alpolgármester, főpolgármester-helyettes, megyei közgyűlés elnöke, alelnöke</t>
  </si>
  <si>
    <t>Erdők</t>
  </si>
  <si>
    <t>Összesen (=01+…+06)</t>
  </si>
  <si>
    <t>Adott előlegek</t>
  </si>
  <si>
    <t>Lekötött bankbetétek</t>
  </si>
  <si>
    <t>Kincstáron kívül devizaszámlák</t>
  </si>
  <si>
    <t>Követelések a követelés jellegű sajátos elszámolások kivételével</t>
  </si>
  <si>
    <t>Összesen (=01+…+10)</t>
  </si>
  <si>
    <t>Gyermekjóléti szolgáltatás</t>
  </si>
  <si>
    <t>Házi segítségnyújtás</t>
  </si>
  <si>
    <t>Borút Egyesület Akali</t>
  </si>
  <si>
    <t>Balatonakali Polgárőr Egyesület</t>
  </si>
  <si>
    <t xml:space="preserve"> - ebből: túlfizetések, téves, visszajáró kifizetések</t>
  </si>
  <si>
    <t>D/II/3 Költségvetési évet követően esedékes követelések közhatalmi bevételre</t>
  </si>
  <si>
    <t>D/III/4 Forgótőke elszámolása</t>
  </si>
  <si>
    <t>Összes kötelezettség</t>
  </si>
  <si>
    <t>Tárgyévi kötelezettség</t>
  </si>
  <si>
    <t>Előző év(ek)i kötelezettség helyesbítése (+-)</t>
  </si>
  <si>
    <t>Pénzforgalom nélküli tranzakciók   (+-)</t>
  </si>
  <si>
    <t>H/II/3 Költségvetési évet követően esedékes kötelezettségek dologi kiadásokra (4223)</t>
  </si>
  <si>
    <t>Ft</t>
  </si>
  <si>
    <t>összege Ft</t>
  </si>
  <si>
    <t>22. melléklet</t>
  </si>
  <si>
    <t xml:space="preserve">Államháztartáson belüli megelőlegezések visszafizetése </t>
  </si>
  <si>
    <t>Finanszírozási bevételek</t>
  </si>
  <si>
    <t>Összes finanszírozási bevétel</t>
  </si>
  <si>
    <t>Összes finanszírozási kiadás</t>
  </si>
  <si>
    <t>25. melléklet folytatása</t>
  </si>
  <si>
    <t>Tárgyévben visszaírt/ kivezetett értékvesztés</t>
  </si>
  <si>
    <t>Normatív jutalmak (K1102)</t>
  </si>
  <si>
    <t>Egyéb nem intézményi ellátások (K48)</t>
  </si>
  <si>
    <t>Munkaadókat terhelő járulékok és szociális hozzájárulási adó (K2)</t>
  </si>
  <si>
    <t>Egyéb működési célú támogatások államháztartáson belülre   (K506)</t>
  </si>
  <si>
    <t>Egyéb működési célú támogatások államháztartáson kívülre   (K511)</t>
  </si>
  <si>
    <t>Kulturális illetménypótlék</t>
  </si>
  <si>
    <t>- ebből: beruházásokra, felújításokra adott előlegek</t>
  </si>
  <si>
    <t>Pénzforga-  lom nélküli tranzakciók  (+-)</t>
  </si>
  <si>
    <t xml:space="preserve">Költségvetési bevételek (=04) </t>
  </si>
  <si>
    <t xml:space="preserve">Munkaadókat terhelő járulékok és szociális hozzájárulási adó (K2)                                             </t>
  </si>
  <si>
    <t>Működési célú támogatások államháztartáson belülről</t>
  </si>
  <si>
    <t>Felhalmozási célú támogatások államháztartáson belülről</t>
  </si>
  <si>
    <t>Egyéb működési célú támogatások bevételei államháztartáson belülről</t>
  </si>
  <si>
    <t>Felhalmozási bevételek</t>
  </si>
  <si>
    <t>Működési célú átvett pénzeszközök</t>
  </si>
  <si>
    <t>Felhalmozási célú átvett pénzeszközök</t>
  </si>
  <si>
    <t>I.</t>
  </si>
  <si>
    <t>Felújítás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</si>
  <si>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</si>
  <si>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</si>
  <si>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</si>
  <si>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</si>
  <si>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</si>
  <si>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</si>
  <si>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</si>
  <si>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</si>
  <si>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</si>
  <si>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</si>
  <si>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</si>
  <si>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II.</t>
  </si>
  <si>
    <t>Beruházás</t>
  </si>
  <si>
    <t>15.</t>
  </si>
  <si>
    <t>16.</t>
  </si>
  <si>
    <t>Mandulás gondozása</t>
  </si>
  <si>
    <t>17.</t>
  </si>
  <si>
    <t>18.</t>
  </si>
  <si>
    <t>szeméttároló csikktartós 2 db</t>
  </si>
  <si>
    <t>19.</t>
  </si>
  <si>
    <t>20.</t>
  </si>
  <si>
    <t xml:space="preserve">Forgószék 2 db 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</si>
  <si>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</si>
  <si>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</si>
  <si>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</si>
  <si>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</si>
  <si>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</si>
  <si>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</si>
  <si>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</si>
  <si>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</si>
  <si>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</si>
  <si>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</si>
  <si>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</si>
  <si>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</si>
  <si>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</si>
  <si>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</si>
  <si>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</si>
  <si>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</si>
  <si>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</si>
  <si>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</si>
  <si>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</si>
  <si>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</si>
  <si>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</si>
  <si>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III.</t>
  </si>
  <si>
    <t>Felhalmozási kiadások összesen</t>
  </si>
  <si>
    <t>Mozdulj Balaton</t>
  </si>
  <si>
    <t>Horgászegyesület Balatonakali</t>
  </si>
  <si>
    <t>Erdélyi Kör Egyesület</t>
  </si>
  <si>
    <t>Iskolai Alapítványok támogatása</t>
  </si>
  <si>
    <t>Civil szervezetek tagdíjai</t>
  </si>
  <si>
    <t>Országos Mentőszolgálat Alapítvány</t>
  </si>
  <si>
    <t>BÜTE</t>
  </si>
  <si>
    <t>Kővágóörsi Önkéntes Tűzoltó Egyesület</t>
  </si>
  <si>
    <t>Egyéb működési célú támogatások államháztartáson belülre  (=01+…+10)</t>
  </si>
  <si>
    <t>17. melléklet folytatása</t>
  </si>
  <si>
    <t>Porjekt azonosító száma</t>
  </si>
  <si>
    <t>Balatonakali vízkár-elhárítási tervének végrehajtása keretében - a sorozatos elöntések miatt halaszthatatlanná vált csapadékvíz elvezetés fejlesztése</t>
  </si>
  <si>
    <t>TOP-2.1.3-15-VE1-2016-00011</t>
  </si>
  <si>
    <t>Balatonakali civilek, generációk MAG-TÁR-HÁZA</t>
  </si>
  <si>
    <t>Balatonakali Önkormányzat Európai Uniós és hazai forrásból megvalósított, folyamatban lévő programjai</t>
  </si>
  <si>
    <t>Működési bevételek (=29+…+36) (B4)</t>
  </si>
  <si>
    <t>ebből: egyéb civil szervezetek</t>
  </si>
  <si>
    <t>ebből: táppénz hozzájárulás</t>
  </si>
  <si>
    <t>Egyéb felhalmozási célú támogatások államháztartáson belülre (K84)</t>
  </si>
  <si>
    <t>Felhalmozási célú visszatérítendő támogatások, kölcsönök nyújtása államháztartáson kívülre (K86)</t>
  </si>
  <si>
    <t>KÖZALKALMAZOTTAK ÖSSZESEN (=01)</t>
  </si>
  <si>
    <t>EGYÉB BÉRRENDSZER ÖSSZESEN (=03+04+05)</t>
  </si>
  <si>
    <t>Szennyvízakna rekonstrukció 5 db</t>
  </si>
  <si>
    <t>Nagymező u. 1607. szennyvíz gerincvezeték kiépítése</t>
  </si>
  <si>
    <t>Mandula telepítés 088/1 hrsz</t>
  </si>
  <si>
    <t>Térburkolat - strand</t>
  </si>
  <si>
    <t>Wifi - Forrás park</t>
  </si>
  <si>
    <t>Könyvtári eszközök beszerzése</t>
  </si>
  <si>
    <t>Adott előleghez kapcsolódó előzetesen felszámított ÁFA (36413)</t>
  </si>
  <si>
    <t>Polgármesteri illetmény támogatása</t>
  </si>
  <si>
    <t>A települési önkormányzatok szociális célú tüzelőanyag vásárlásához kapcsolódó támogatása</t>
  </si>
  <si>
    <t xml:space="preserve">D/II/4 Költségvetési évet követően esedékes követelések működési bevételre </t>
  </si>
  <si>
    <t xml:space="preserve">D/II/7 Költségvetési évet követően esedékes követelések felhalmozási célú átvett pénzeszközre </t>
  </si>
  <si>
    <t>D/II Költségvetési évet követően esedékes követelések (=09+10+11)</t>
  </si>
  <si>
    <t>- ebből: igénybevett szolgáltatásokra adott előlegek</t>
  </si>
  <si>
    <t>Előző évi követelés helyesbítése (+-)</t>
  </si>
  <si>
    <t>H/I/8 Költségvetési évben esedékes kötelezett-ségek egyéb felhamozási célú kiadásokra (4218)</t>
  </si>
  <si>
    <t>H/II/4 Költségvetési évet követően esedékes köte-lezettségek ellátottak pénzbeli juttatásaira (4224)</t>
  </si>
  <si>
    <t>032020 Tűz- és katasztrófavédelmi tevékenységek</t>
  </si>
  <si>
    <t>041140 Területfejlesztés igazgatása</t>
  </si>
  <si>
    <t>051030 Nem veszélyes hulladék vegyes begyűjtése, szállítása, átrakása</t>
  </si>
  <si>
    <t>081045 Szabadidősport- (rekreációs sport-) tevékenység és támogatása</t>
  </si>
  <si>
    <t>082010 Kultúra igazgatása</t>
  </si>
  <si>
    <t xml:space="preserve">Egyéb felhalmozási célú támogatások államháztartáson belülre </t>
  </si>
  <si>
    <t>Egyéb felhalmozási célú támogatások államháztartáson kívülre</t>
  </si>
  <si>
    <t xml:space="preserve">Kamatbevételek és más nyereségjellegű bevételek </t>
  </si>
  <si>
    <t>Működési célú átvett pénzeszközök (=21)</t>
  </si>
  <si>
    <t>35</t>
  </si>
  <si>
    <t>Felhamozási bevételek</t>
  </si>
  <si>
    <t>EFOP-1.5.2-16-2017-00001</t>
  </si>
  <si>
    <t xml:space="preserve">Humán szolgáltatások fejlesztése térségi szemléletben Tihany térségében                                                     </t>
  </si>
  <si>
    <t>Külterületi helyi közutak fejlesztése, önkormányzati utak kezeléséhez, állapotjavításához szükségeses erő- és munkagépek beszerzése</t>
  </si>
  <si>
    <t>"A", "B" fizetési osztály összesen</t>
  </si>
  <si>
    <t>pedagógus I.</t>
  </si>
  <si>
    <t>pedagógus II.</t>
  </si>
  <si>
    <t>KÖZALKALMAZOTTAK ÖSSZESEN (=01+02+03)</t>
  </si>
  <si>
    <t>FOGLALKOZTATOTTAK ÖSSZESEN (=04)</t>
  </si>
  <si>
    <t>31. melléklet</t>
  </si>
  <si>
    <t xml:space="preserve">Balatonakali Önkormányzat 2019. évi egyszerűsített mérlege </t>
  </si>
  <si>
    <t xml:space="preserve">Balatonakali Önkormányzat 2019. évi összevont konszolidált egyszerűsített mérlege </t>
  </si>
  <si>
    <t>Balatonakali Önkormányzat 2019. évi összevont konszolidált eredménykimutatása</t>
  </si>
  <si>
    <t>Balatonakali Önkormányzat 2019. évi összevont konszolidált maradványkimutatása</t>
  </si>
  <si>
    <t>Balatonakali Önkormányzat 2019. évi összevont konszolidált költségvetési főösszesítő</t>
  </si>
  <si>
    <t>Balatonakali Önkormányzat 2019. évi működési és felhalmozási egyensúlyát bemutató összevont konszolidált mérleg</t>
  </si>
  <si>
    <t>Balatonakali Önkormányzat 2019. évi eredménykimutatása</t>
  </si>
  <si>
    <t>Balatonakali Önkormányzat 2019. évi maradványkimutatása</t>
  </si>
  <si>
    <t>Balatonakali Önkormányzat 2019. évi bevételei</t>
  </si>
  <si>
    <t>Működési célú támogatások államháztartáson belülről (=06+07) (B1)</t>
  </si>
  <si>
    <t>Egyéb felhalmozási célú támogatások bevételei államháztartáson belülrő (B25)</t>
  </si>
  <si>
    <t>Felhalmozási célú támogatások államháztartáson belülről (=12) (B2)</t>
  </si>
  <si>
    <t>Biztosító által fizetett kártérítés (B410)</t>
  </si>
  <si>
    <t>Ingatlanok értékesítése</t>
  </si>
  <si>
    <t>Működési célú átvett pénzeszközök (=40) (B6)</t>
  </si>
  <si>
    <t>Felhalmozási bevételek (=38) (B5)</t>
  </si>
  <si>
    <t>Közhatalmi bevételek (=17+26+27) (B3)</t>
  </si>
  <si>
    <t xml:space="preserve">Termékek és szolgáltatások adói (=20+22+24) (B35) </t>
  </si>
  <si>
    <t>Felhalmozási célú visszatérítendő támogatások, kölcsönök visszatérülése államháztartáson kívülről (B74)</t>
  </si>
  <si>
    <t>Felhalmozási célú átvett pénzeszközök (=44+46)  (B7)</t>
  </si>
  <si>
    <t>Egyéb felhalmozási célú átvett pénzeszközök  (B75)</t>
  </si>
  <si>
    <t xml:space="preserve">ebből: fejezeti kezelésű előirányzatok EU-s programokra és azok hazai társfinanszírozása </t>
  </si>
  <si>
    <t xml:space="preserve">ebből: egyéb fejezeti kezelésű előirányzatok </t>
  </si>
  <si>
    <t xml:space="preserve">ebből: helyi önkormányzatok és költségvetési szerveik </t>
  </si>
  <si>
    <t>ebből: fejezeti kezelésű előirányzatok EU-s programokra és azok hazai társfinanszírozása</t>
  </si>
  <si>
    <t xml:space="preserve">ebből: elkülönített állami pénzalapok </t>
  </si>
  <si>
    <t>ebből: helyi önkormányzatok és költségvetési szerveik</t>
  </si>
  <si>
    <t>Bevételek összesen (=50+55)</t>
  </si>
  <si>
    <t>Balatonakali Önkormányzat 2019. évi kiadásai</t>
  </si>
  <si>
    <t>Foglalkoztatottak személyi juttatásai (=01+…+06) (K11)</t>
  </si>
  <si>
    <t>Külső személyi juttatások (=08+09+10) (K12)</t>
  </si>
  <si>
    <t>Személyi juttatások összesen (=07+11) (K1)</t>
  </si>
  <si>
    <t>Készletbeszerzés (=18+19+20) (K31)</t>
  </si>
  <si>
    <t>Kiküldetések, reklám- és propagandakiadások (=31) (K34)</t>
  </si>
  <si>
    <t>Különféle befizetések és egyéb dologi kiadások (=33+...+36)  (K35)</t>
  </si>
  <si>
    <t>Dologi kiadások (=21+24+30+32+37)  (K3)</t>
  </si>
  <si>
    <t xml:space="preserve">Elvonások és befizetések (=44) (K502) </t>
  </si>
  <si>
    <t>Ellátottak pénzbeli juttatásai (=39) (K4)</t>
  </si>
  <si>
    <t>Egyéb működési célú kiadások (=45+46+49+52) (K5)</t>
  </si>
  <si>
    <t>Beruházások (=54+…+58) (K6)</t>
  </si>
  <si>
    <t>Egyéb tárgyi eszközök felújítása  (K73)</t>
  </si>
  <si>
    <t>Felújítások (=60+61+62) (K7)</t>
  </si>
  <si>
    <t>Egyéb felhalmozási célú kiadások (=64+66+68) (K8)</t>
  </si>
  <si>
    <t>Költségvetési kiadások (=12+13+38+43+53+59+63+70)        (K1-K8)</t>
  </si>
  <si>
    <t>Finanszírozási kiadások (=72+73) (K9)</t>
  </si>
  <si>
    <t>Kiadások összesen (=71+74)</t>
  </si>
  <si>
    <t>VÁLASZTOTT TISZTSÉGVISELŐK ÖSSZESEN (=07+08+09)</t>
  </si>
  <si>
    <t>FOGLALKOZTATOTTAK ÖSSZESEN (=02+06+10)</t>
  </si>
  <si>
    <t>Balatonakali Önkormányzat 2019. évi felhalmozási kiadásai feladatonként/célonként</t>
  </si>
  <si>
    <t>Temető lépcső</t>
  </si>
  <si>
    <t xml:space="preserve">Temető kerítés </t>
  </si>
  <si>
    <t>Berkenye köz járda</t>
  </si>
  <si>
    <t>Kőszórás javítása, pótlása</t>
  </si>
  <si>
    <t>Világháborús emlékmű felújítása</t>
  </si>
  <si>
    <t>Számítógép PH</t>
  </si>
  <si>
    <t>Mikrohullámú sütő, vízforraló PH</t>
  </si>
  <si>
    <t>Polc PH</t>
  </si>
  <si>
    <t>Üdülő utca ivóvíz- szennyvíz</t>
  </si>
  <si>
    <t>Óvodai kiülő</t>
  </si>
  <si>
    <t>239/2 hrsz. megvásárlása</t>
  </si>
  <si>
    <t>MAG-TÁR kiülők alá térburkolat</t>
  </si>
  <si>
    <t>MAG-TÁR feljáró fedés</t>
  </si>
  <si>
    <t>Játékvár az udvarra - ÓVODA</t>
  </si>
  <si>
    <t>csoportszobai asztalok, székek cseréje (5 asztal, 30 szék) - ÓVODA</t>
  </si>
  <si>
    <t>öltöző szekrények (27 férőhely) - ÓVODA</t>
  </si>
  <si>
    <t>Klimatizálás - ÓVODA</t>
  </si>
  <si>
    <t>Csapadékvíz elvezetés TOP-2.1.3-15-VE1-2016-00011</t>
  </si>
  <si>
    <t>Főtér burkolat, térelem, fény- és hangtechnika</t>
  </si>
  <si>
    <t>Kossuth u. egyirányúsítás</t>
  </si>
  <si>
    <t xml:space="preserve">Hóvirág utcai vizesárok burkolás </t>
  </si>
  <si>
    <t>Pacsirta utca járda</t>
  </si>
  <si>
    <t>Petőfi utca járda</t>
  </si>
  <si>
    <t>Traktor + munkagépek VP6-7.2.1-7.4.1.2-16</t>
  </si>
  <si>
    <t>Közvilágítás fejlesztése - Keleti lakópark</t>
  </si>
  <si>
    <t>Elektromos metszőolló</t>
  </si>
  <si>
    <t>Damilos fűkasza</t>
  </si>
  <si>
    <t>Kerítés - kis mandulás</t>
  </si>
  <si>
    <t>Karácsonyi díszvilágítás</t>
  </si>
  <si>
    <t>Kutor Lajos síremlék</t>
  </si>
  <si>
    <t>szeméttároló fém betéttel 2 db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</si>
  <si>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</si>
  <si>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</si>
  <si>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</si>
  <si>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</si>
  <si>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</si>
  <si>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</si>
  <si>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</si>
  <si>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</si>
  <si>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</si>
  <si>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</si>
  <si>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</si>
  <si>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</si>
  <si>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</si>
  <si>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</si>
  <si>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</si>
  <si>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</si>
  <si>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</si>
  <si>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</si>
  <si>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</si>
  <si>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</si>
  <si>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</si>
  <si>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</si>
  <si>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</si>
  <si>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</si>
  <si>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</si>
  <si>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</si>
  <si>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</si>
  <si>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</si>
  <si>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</si>
  <si>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</si>
  <si>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Palack formájú szelektív gyüjtő+ tömörítő</t>
  </si>
  <si>
    <t>12 db fa szemetes, fém betéttel</t>
  </si>
  <si>
    <t>6 db pad (Alex bútor, Hargita pad)</t>
  </si>
  <si>
    <t>Zárható tároló nagy szemetesekhez</t>
  </si>
  <si>
    <t xml:space="preserve">Bejáró-lépcső </t>
  </si>
  <si>
    <t>konyhaszekrény MAG-TÁR</t>
  </si>
  <si>
    <t xml:space="preserve">Stiebel Eltron IW 120 fali infra-quarz sugárzó 4db </t>
  </si>
  <si>
    <t>bordásfal 4 db</t>
  </si>
  <si>
    <t>Paravánok kiállításhoz</t>
  </si>
  <si>
    <t>Mobil kerítés</t>
  </si>
  <si>
    <t xml:space="preserve">Térbeton - Sportpálya </t>
  </si>
  <si>
    <t>Fedett mozdony, vagon ülőpadokkal</t>
  </si>
  <si>
    <t>Okos Zebra - 71-es Balaton utca</t>
  </si>
  <si>
    <t>Okos Zebra - 71-es Pacsirta utca</t>
  </si>
  <si>
    <t>Pedrollo csőszivattyú</t>
  </si>
  <si>
    <t>Castone végerősítő</t>
  </si>
  <si>
    <t>Cashcube Light pénztárgép</t>
  </si>
  <si>
    <t>Íróasztal - strand pénztár</t>
  </si>
  <si>
    <t>MAG-TÁR-HÁZA kerítés</t>
  </si>
  <si>
    <t>Cserepad, eredményjelző</t>
  </si>
  <si>
    <t>Irodai forgószék</t>
  </si>
  <si>
    <t>60/2 hrsz ingatlan visszavásárlása</t>
  </si>
  <si>
    <t>Makita ütvefúró</t>
  </si>
  <si>
    <t>APC BX700-GR szünetmentes táp</t>
  </si>
  <si>
    <t>APC BX700U-GR szünetmentes táp</t>
  </si>
  <si>
    <t>villanypásztor - temető</t>
  </si>
  <si>
    <t>vákuum csomagoló</t>
  </si>
  <si>
    <t>Rakásolható szék - strand könyvtár</t>
  </si>
  <si>
    <t>Löwe ágvágó, metszőolló</t>
  </si>
  <si>
    <t>MAG-TÁR-HÁZA csőkorlát</t>
  </si>
  <si>
    <t>72.</t>
  </si>
  <si>
    <t xml:space="preserve">Kempingeknél lévő területeink kerítése </t>
  </si>
  <si>
    <t xml:space="preserve">Balatonakali Önkormányzat 2019. évi pénzforgalom egyeztetése </t>
  </si>
  <si>
    <t xml:space="preserve">Balatonakali Önkormányzat immateriális javak és tárgyi eszközök állományának alakulása 2019. évben </t>
  </si>
  <si>
    <t>Egyéb sajátos elszámolások (=08+…+13)</t>
  </si>
  <si>
    <t>Balatonakali Önkormányzat 2019. évi egyéb működési célú támogatások</t>
  </si>
  <si>
    <t>Óvoda Balatonakali</t>
  </si>
  <si>
    <t>Kistérségi társulatnak</t>
  </si>
  <si>
    <t>Bölcsödei ellátás</t>
  </si>
  <si>
    <t>Balatonakali Önkormányzat 2019. évi egyéb felhalmozási célú támogatások</t>
  </si>
  <si>
    <t>Balatonakali Önkormányzat ingatlanok értékének vagyonelemenkénti bemutatása 2019. évben</t>
  </si>
  <si>
    <t>Összesen (=01+02+03)</t>
  </si>
  <si>
    <t>Balatonakali Önkormányzat részesedések állományának alakulása  2019. évben</t>
  </si>
  <si>
    <t>26 700 eFt</t>
  </si>
  <si>
    <t>26 710 eFt</t>
  </si>
  <si>
    <t>Összesen (=01+05+07)</t>
  </si>
  <si>
    <t>Az önkormányzat által az adott célra ténylegesen felhasznált összeg (2019-ben)</t>
  </si>
  <si>
    <t>Az önkormányzat által  fel nem használt, de a következő (2020) évben jogszerűen felhasználható összeg</t>
  </si>
  <si>
    <t>II. A települési önkormányzatok egyes köznevelési feladatainak támogatása (=02+...+04)</t>
  </si>
  <si>
    <t>A költségvetési szerveknél foglalkoztatottak 2018. évi áthúzódó és 2019. évi kompenzációja</t>
  </si>
  <si>
    <t>A minimálbér és a garantált bérminimum emelés hatásának kompenzációja</t>
  </si>
  <si>
    <t>Eltérés C-(D+E)</t>
  </si>
  <si>
    <t>Összesen (=01+…+08)</t>
  </si>
  <si>
    <t>Balatonakali Önkormányzat követelések állományának alakulása 2019. évben</t>
  </si>
  <si>
    <t xml:space="preserve">D/I/5 Költségvetési évben esedékes követelések felhalmozási bevételre </t>
  </si>
  <si>
    <t>D/I Költségvetési évben esedékes követelések  (=01+…07)</t>
  </si>
  <si>
    <t>D/III Követelés jellegű sajátos elszámolások (=13+18)</t>
  </si>
  <si>
    <t>D/ KÖVETELÉSEK  (=08+12+19)</t>
  </si>
  <si>
    <t>Balatonakali Önkormányzat kötelezettségek állományának alakulása 2019. évben</t>
  </si>
  <si>
    <t>H/II Költségvetési évet követően esedékes kötelezettségek (=11+12+13)</t>
  </si>
  <si>
    <t>H/III Kötelezettség jellegű sajátos elszámolások (=15+16)</t>
  </si>
  <si>
    <t>H/ KÖTELEZETTSÉGEK (=10+14+17)</t>
  </si>
  <si>
    <t>Balatonakali Önkormányzat eszközök értékvesztésének alakulása 2019. évben</t>
  </si>
  <si>
    <t>Balatonakali Önkormányzat 2019. évi kiadásai kormányzati funkciónként - kötelező feladatok</t>
  </si>
  <si>
    <t>Balatonakali Önkormányzat 2019. évi bevételei kormányzati funkciónként - kötelező feladatok</t>
  </si>
  <si>
    <t>Felhalmozási célú visszatérítendő támogatások, kölcsönök nyújtása államháztartáson kívülre</t>
  </si>
  <si>
    <t>Felhalmozási kiadások összesen(=09+...+13)</t>
  </si>
  <si>
    <t>Költségvetési kiadások (=08+14)</t>
  </si>
  <si>
    <t>Finanszírozási kiadások (=16+17)</t>
  </si>
  <si>
    <t>Kiadások összesen (=15+18)</t>
  </si>
  <si>
    <t>066010 Zöldterület-kezelés</t>
  </si>
  <si>
    <t>066020 Város, községgaz-dálkodási egyéb szolgáltatások</t>
  </si>
  <si>
    <t>082093 Közművelődés - egész életre kiterjedő tanulás, amatőr művészetek</t>
  </si>
  <si>
    <t>082094 Közművelődés - kulturális alapú gazdaságfejlesztés</t>
  </si>
  <si>
    <t>086030 Nemzetközi kulturális együttműködés</t>
  </si>
  <si>
    <t>Balatonakali Önkormányzat 2019. évi kiadásai kormányzati funkciónként - önként vállalt feladatok</t>
  </si>
  <si>
    <t>Balatonakali Önkormányzat 2019. évi bevételei kormányzati funkciónként - önként vállalt feladatok</t>
  </si>
  <si>
    <t>Biztosító által fizetett kártérítés</t>
  </si>
  <si>
    <t>Felhalomzási célú visszatérítendő támogatások, kölcsönök visszatérülése</t>
  </si>
  <si>
    <t>Felhalmozási célú átvett pénzeszközök (=23+24)</t>
  </si>
  <si>
    <t>Finanszírozási bevételek (=27+28)</t>
  </si>
  <si>
    <t>Bevételek összesen (=26+29)</t>
  </si>
  <si>
    <t>Felhalmozási célú támogatások államháztartáson belülről (=04)</t>
  </si>
  <si>
    <t>Közhatalmi bevételek (=06+07+08)</t>
  </si>
  <si>
    <t>Működési bevételek (=10+…+17)</t>
  </si>
  <si>
    <t xml:space="preserve">Felhalmozási bevételek (=19) </t>
  </si>
  <si>
    <t>900020 Önkormányzatok funkcióra nem sorolható bevételei államháztartáson kívülről</t>
  </si>
  <si>
    <t>082093 Közművelődés - egész életre kiterjedő tanu-lás, amatőr művészetek</t>
  </si>
  <si>
    <t>062020 Településfejlesztési projektek és támogatásuk</t>
  </si>
  <si>
    <t>Balatonakali Önkormányzat 2019. évi közvetett támogatásai</t>
  </si>
  <si>
    <t>Teljesítés 2019.12.31-ig</t>
  </si>
  <si>
    <t>Önkormányzati tulajdonú utak felújítása MFP-ÖTU/2019 Balaton utca, parkoló</t>
  </si>
  <si>
    <t xml:space="preserve">Balatonakali Napköziotthonos Óvoda 2019. évi egyszerűsített mérlege </t>
  </si>
  <si>
    <t>Balatonakali Napköziotthonos Óvoda 2019. évi eredménykimutatása</t>
  </si>
  <si>
    <t>Balatonakali Napköziotthonos Óvoda 2019. évi maradványkimutatása</t>
  </si>
  <si>
    <t>Balatonakali Napköziotthonos Óvoda 2019. évi bevételei</t>
  </si>
  <si>
    <t>Működési bevételek (=01+02+03) (B4)</t>
  </si>
  <si>
    <t>Ellátási díjak (B405)</t>
  </si>
  <si>
    <t>Finanszírozási bevételek (=06+07) (B8)</t>
  </si>
  <si>
    <t>Bevételek összesen (=05+08)</t>
  </si>
  <si>
    <t>Balatonakali Napköziotthonos Óvoda 2019. évi kiadásai</t>
  </si>
  <si>
    <t>Jubiliumi jutalom (K1106)</t>
  </si>
  <si>
    <t>Külső személyi juttatások (=07+08) (K12)</t>
  </si>
  <si>
    <t>Személyi juttatások összesen (=06+09) (K1)</t>
  </si>
  <si>
    <t>36</t>
  </si>
  <si>
    <t>37</t>
  </si>
  <si>
    <t>Készletbeszerzés (=15+16) (K31)</t>
  </si>
  <si>
    <t>Kommunikációs szolgáltatások (=18+19) (K32)</t>
  </si>
  <si>
    <t>Szolgáltatási kiadások (=21+...+25) (K33)</t>
  </si>
  <si>
    <t>Kiküldetések, reklám- és propagandakiadások (=27) (K34)</t>
  </si>
  <si>
    <t>Különféle befizetések és egyéb dologi kiadások (=29+30)        (K35)</t>
  </si>
  <si>
    <t>Dologi kiadások (=17+20+26+28+31) (K3)</t>
  </si>
  <si>
    <t xml:space="preserve">Működési kiadások összesen (=10+11+32)                                                                    </t>
  </si>
  <si>
    <t xml:space="preserve">Költségvetési kiadások (=33)                                                                                                               </t>
  </si>
  <si>
    <t xml:space="preserve">Kiadások összesen (=34+35)                                                                                                       </t>
  </si>
  <si>
    <t xml:space="preserve">Balatonakali Napköziotthonos Óvoda 2019. évi pénzforgalom egyeztetése </t>
  </si>
  <si>
    <t>Az önkormányzat által a 2018. évben fel nem használt, de 2019. évben jogszerűen felhasználható összeg</t>
  </si>
  <si>
    <t>Ebből 2019. évben az előirt határidőig ténylegesen felhasznált</t>
  </si>
  <si>
    <t>A települési önkormányzatok 2017. évi szociális célú tüzelőanyag vásárlásához kapcsolódó kiegészítő támogatása</t>
  </si>
  <si>
    <t>A téli rezsicsökkentésben korábban nem részesült, a vezetékes gáz- vagy távfűtéstől eltérő fűtőanyagot használó háztartások egyszeri támogatása</t>
  </si>
  <si>
    <t>Önkormányzatok működési támogatásai (=01+…+05)        (B11)</t>
  </si>
  <si>
    <t>Költségvetési bevételek (=11+16+28+37+39+43+49)             (B1-B7)</t>
  </si>
  <si>
    <t>Belföldi finanszírozás bevételei (=52+53)  (B81)</t>
  </si>
  <si>
    <t>Kommunikációs szolgáltatások (=22+23)  (K32)</t>
  </si>
  <si>
    <t>Szolgáltatási kiadások (=25+…+29) (K33)</t>
  </si>
  <si>
    <t xml:space="preserve">Motolux Cargoo 8800F elektromos tricikli </t>
  </si>
  <si>
    <t>ASUS X712FA-AU389 17,3" notebook</t>
  </si>
  <si>
    <t xml:space="preserve">Dörgicsei út, Pántlika utca szegély </t>
  </si>
  <si>
    <t xml:space="preserve">Balatonakali strand átemelő - vegyszeradagolás </t>
  </si>
  <si>
    <t>Egyéb működési célú támogatások állam-háztartáson kívülre  - egyéb vállalkozások (=25)</t>
  </si>
  <si>
    <t>Egyéb működési célú támogatások államháztartáson kívülre - egyéb civil szervezetek (=12+…+23)</t>
  </si>
  <si>
    <t>Egyéb felhalmozási célú támogatások államháztartáson belülre (=01)</t>
  </si>
  <si>
    <t>Felhalmozási célú visszatérítendő támogatások, kölcsönök nyújtása államháztartáson kívülre (=03)</t>
  </si>
  <si>
    <t>Egyéb felhalmozási célú támogatások államháztartáson kívülre (=05+06)</t>
  </si>
  <si>
    <t>Pénzkészlet összesen (=15+16+17+18) (19=05+06+07+14)</t>
  </si>
  <si>
    <t xml:space="preserve"> A kimutatás a pénzügyi irodában megtekinthető.</t>
  </si>
  <si>
    <t>III. A települési önkormányzatok egyes szociáis, gyermekjóléti és gyermekétkeztetési feladatainak támogatása (=06)</t>
  </si>
  <si>
    <t>Eltérés (fel nem használt) (=C-D)</t>
  </si>
  <si>
    <t>Összesen (=10+11+12)</t>
  </si>
  <si>
    <t>H/I Költségvetési évben esedékes kötelezett-  ségek  (=01+…+09)</t>
  </si>
  <si>
    <t>Költségvetési bevételek (03+05+09+18+20+22+25)</t>
  </si>
  <si>
    <t>VP6-7.2.1-      7.4.1.2-16</t>
  </si>
  <si>
    <t>Foglalkoztatottak személyi juttatásai (=01+…+05)              (K11)</t>
  </si>
  <si>
    <t>a  6/2020. (VI.11.)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</si>
</sst>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Ft&quot;"/>
    <numFmt numFmtId="165" formatCode="0.0"/>
  </numFmts>
  <fonts count="34" x14ac:knownFonts="1"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10"/>
      <name val="MS Sans Serif"/>
      <family val="2"/>
      <charset val="238"/>
    </font>
    <font>
      <sz val="10"/>
      <name val="MS Sans Serif"/>
      <family val="2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Calibri"/>
      <family val="2"/>
      <charset val="238"/>
    </font>
    <font>
      <sz val="8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sz val="10"/>
      <name val="Arial"/>
      <family val="2"/>
      <charset val="238"/>
    </font>
    <font>
      <sz val="9"/>
      <color indexed="8"/>
      <name val="Times New Roman"/>
      <family val="1"/>
      <charset val="238"/>
    </font>
    <font>
      <b/>
      <i/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i/>
      <sz val="10"/>
      <name val="MS Sans Serif"/>
      <family val="2"/>
      <charset val="238"/>
    </font>
    <font>
      <b/>
      <i/>
      <sz val="10"/>
      <name val="MS Sans Serif"/>
      <family val="2"/>
      <charset val="238"/>
    </font>
    <font>
      <sz val="12"/>
      <name val="Times New Roman"/>
      <family val="1"/>
      <charset val="238"/>
    </font>
    <font>
      <sz val="9"/>
      <name val="Arial"/>
      <family val="2"/>
      <charset val="238"/>
    </font>
    <font>
      <sz val="8"/>
      <name val="MS Sans Serif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sz val="9"/>
      <name val="MS Sans Serif"/>
      <family val="2"/>
      <charset val="238"/>
    </font>
    <font>
      <sz val="8"/>
      <name val="Arial"/>
      <family val="2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"/>
      <family val="1"/>
      <charset val="238"/>
    </font>
    <font>
      <sz val="10"/>
      <name val="MS Sans Serif"/>
      <family val="2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sz val="9"/>
      <color rgb="FF00B050"/>
      <name val="Times New Roman"/>
      <family val="1"/>
      <charset val="238"/>
    </font>
    <font>
      <sz val="10"/>
      <color rgb="FF00B050"/>
      <name val="Arial"/>
      <family val="2"/>
      <charset val="238"/>
    </font>
    <font>
      <sz val="9"/>
      <color theme="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indexed="23"/>
      </patternFill>
    </fill>
    <fill>
      <patternFill patternType="solid">
        <fgColor indexed="9"/>
        <bgColor indexed="64"/>
      </patternFill>
    </fill>
  </fills>
  <borders count="26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8"/>
      </right>
      <top style="double">
        <color indexed="64"/>
      </top>
      <bottom/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double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8"/>
      </top>
      <bottom/>
      <diagonal/>
    </border>
    <border>
      <left style="thin">
        <color indexed="64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64"/>
      </right>
      <top/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8"/>
      </bottom>
      <diagonal/>
    </border>
    <border>
      <left style="thin">
        <color indexed="8"/>
      </left>
      <right style="double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double">
        <color indexed="64"/>
      </left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double">
        <color indexed="64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64"/>
      </top>
      <bottom/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/>
      <right style="double">
        <color indexed="64"/>
      </right>
      <top style="double">
        <color indexed="64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/>
      <bottom style="double">
        <color indexed="8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 style="double">
        <color indexed="64"/>
      </top>
      <bottom/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double">
        <color indexed="64"/>
      </left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 diagonalUp="1"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 style="thin">
        <color indexed="64"/>
      </diagonal>
    </border>
    <border diagonalUp="1">
      <left style="thin">
        <color indexed="64"/>
      </left>
      <right style="double">
        <color indexed="8"/>
      </right>
      <top/>
      <bottom style="thin">
        <color indexed="8"/>
      </bottom>
      <diagonal style="thin">
        <color indexed="64"/>
      </diagonal>
    </border>
  </borders>
  <cellStyleXfs count="9">
    <xf numFmtId="0" fontId="0" fillId="0" borderId="0"/>
    <xf numFmtId="0" fontId="3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3" fillId="0" borderId="0"/>
    <xf numFmtId="0" fontId="11" fillId="0" borderId="0"/>
    <xf numFmtId="0" fontId="1" fillId="0" borderId="0"/>
  </cellStyleXfs>
  <cellXfs count="1050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/>
    <xf numFmtId="0" fontId="4" fillId="0" borderId="0" xfId="0" applyFont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/>
    </xf>
    <xf numFmtId="0" fontId="3" fillId="0" borderId="0" xfId="1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5" fillId="0" borderId="0" xfId="0" applyFont="1" applyFill="1"/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3" fontId="5" fillId="0" borderId="4" xfId="0" applyNumberFormat="1" applyFont="1" applyBorder="1" applyAlignment="1">
      <alignment horizontal="right" vertical="center" wrapText="1"/>
    </xf>
    <xf numFmtId="10" fontId="5" fillId="0" borderId="5" xfId="0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3" fontId="5" fillId="0" borderId="7" xfId="0" applyNumberFormat="1" applyFont="1" applyBorder="1" applyAlignment="1">
      <alignment horizontal="righ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3" fontId="6" fillId="0" borderId="4" xfId="0" applyNumberFormat="1" applyFont="1" applyBorder="1" applyAlignment="1">
      <alignment horizontal="right" vertical="center" wrapText="1"/>
    </xf>
    <xf numFmtId="10" fontId="6" fillId="0" borderId="5" xfId="0" applyNumberFormat="1" applyFont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3" fontId="9" fillId="0" borderId="4" xfId="0" applyNumberFormat="1" applyFont="1" applyBorder="1" applyAlignment="1">
      <alignment horizontal="right" vertical="center" wrapText="1"/>
    </xf>
    <xf numFmtId="10" fontId="9" fillId="0" borderId="5" xfId="0" applyNumberFormat="1" applyFont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3" fontId="10" fillId="0" borderId="4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3" fontId="5" fillId="0" borderId="9" xfId="0" applyNumberFormat="1" applyFont="1" applyBorder="1" applyAlignment="1">
      <alignment horizontal="righ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3" fontId="0" fillId="0" borderId="0" xfId="0" applyNumberFormat="1" applyAlignment="1">
      <alignment vertical="center"/>
    </xf>
    <xf numFmtId="3" fontId="5" fillId="0" borderId="5" xfId="0" applyNumberFormat="1" applyFont="1" applyBorder="1" applyAlignment="1">
      <alignment horizontal="right" vertical="center" wrapText="1"/>
    </xf>
    <xf numFmtId="3" fontId="5" fillId="0" borderId="16" xfId="0" applyNumberFormat="1" applyFont="1" applyBorder="1" applyAlignment="1">
      <alignment horizontal="right" vertical="center" wrapText="1"/>
    </xf>
    <xf numFmtId="10" fontId="5" fillId="0" borderId="5" xfId="0" applyNumberFormat="1" applyFont="1" applyBorder="1" applyAlignment="1">
      <alignment horizontal="right" vertical="center" wrapText="1"/>
    </xf>
    <xf numFmtId="0" fontId="6" fillId="2" borderId="4" xfId="0" applyFont="1" applyFill="1" applyBorder="1" applyAlignment="1">
      <alignment horizontal="left" vertical="center" wrapText="1"/>
    </xf>
    <xf numFmtId="3" fontId="6" fillId="2" borderId="4" xfId="0" applyNumberFormat="1" applyFont="1" applyFill="1" applyBorder="1" applyAlignment="1">
      <alignment horizontal="right" vertical="center" wrapText="1"/>
    </xf>
    <xf numFmtId="10" fontId="6" fillId="2" borderId="5" xfId="0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>
      <alignment vertical="center"/>
    </xf>
    <xf numFmtId="0" fontId="6" fillId="2" borderId="19" xfId="0" applyFont="1" applyFill="1" applyBorder="1" applyAlignment="1">
      <alignment horizontal="left" vertical="center" wrapText="1"/>
    </xf>
    <xf numFmtId="3" fontId="6" fillId="2" borderId="19" xfId="0" applyNumberFormat="1" applyFont="1" applyFill="1" applyBorder="1" applyAlignment="1">
      <alignment horizontal="right" vertical="center" wrapText="1"/>
    </xf>
    <xf numFmtId="10" fontId="6" fillId="2" borderId="20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right" vertical="center" wrapText="1"/>
    </xf>
    <xf numFmtId="10" fontId="5" fillId="0" borderId="21" xfId="0" applyNumberFormat="1" applyFont="1" applyBorder="1" applyAlignment="1">
      <alignment vertical="center"/>
    </xf>
    <xf numFmtId="10" fontId="6" fillId="2" borderId="5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left" vertical="center" wrapText="1"/>
    </xf>
    <xf numFmtId="3" fontId="6" fillId="2" borderId="14" xfId="0" applyNumberFormat="1" applyFont="1" applyFill="1" applyBorder="1" applyAlignment="1">
      <alignment horizontal="right" vertical="center" wrapText="1"/>
    </xf>
    <xf numFmtId="10" fontId="6" fillId="2" borderId="15" xfId="0" applyNumberFormat="1" applyFont="1" applyFill="1" applyBorder="1" applyAlignment="1">
      <alignment vertical="center"/>
    </xf>
    <xf numFmtId="10" fontId="5" fillId="0" borderId="5" xfId="0" applyNumberFormat="1" applyFont="1" applyFill="1" applyBorder="1" applyAlignment="1">
      <alignment vertical="center"/>
    </xf>
    <xf numFmtId="3" fontId="6" fillId="0" borderId="5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3" fontId="6" fillId="0" borderId="16" xfId="0" applyNumberFormat="1" applyFont="1" applyBorder="1" applyAlignment="1">
      <alignment horizontal="righ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3" fontId="6" fillId="0" borderId="9" xfId="0" applyNumberFormat="1" applyFont="1" applyBorder="1" applyAlignment="1">
      <alignment horizontal="right" vertical="center" wrapText="1"/>
    </xf>
    <xf numFmtId="3" fontId="6" fillId="0" borderId="17" xfId="0" applyNumberFormat="1" applyFont="1" applyBorder="1" applyAlignment="1">
      <alignment horizontal="righ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3" fontId="5" fillId="0" borderId="4" xfId="0" applyNumberFormat="1" applyFont="1" applyFill="1" applyBorder="1" applyAlignment="1">
      <alignment horizontal="right" vertical="center" wrapText="1"/>
    </xf>
    <xf numFmtId="3" fontId="5" fillId="0" borderId="5" xfId="0" applyNumberFormat="1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3" fontId="9" fillId="0" borderId="5" xfId="0" applyNumberFormat="1" applyFont="1" applyBorder="1" applyAlignment="1">
      <alignment horizontal="right" vertical="center" wrapText="1"/>
    </xf>
    <xf numFmtId="3" fontId="6" fillId="2" borderId="15" xfId="0" applyNumberFormat="1" applyFont="1" applyFill="1" applyBorder="1" applyAlignment="1">
      <alignment horizontal="right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right" vertical="center" wrapText="1"/>
    </xf>
    <xf numFmtId="0" fontId="11" fillId="0" borderId="0" xfId="4" applyAlignment="1">
      <alignment vertical="center"/>
    </xf>
    <xf numFmtId="0" fontId="5" fillId="0" borderId="0" xfId="4" applyFont="1" applyBorder="1" applyAlignment="1"/>
    <xf numFmtId="0" fontId="5" fillId="0" borderId="0" xfId="4" applyFont="1" applyAlignment="1">
      <alignment vertical="center"/>
    </xf>
    <xf numFmtId="0" fontId="5" fillId="0" borderId="0" xfId="4" applyFont="1"/>
    <xf numFmtId="0" fontId="11" fillId="0" borderId="0" xfId="4"/>
    <xf numFmtId="0" fontId="5" fillId="0" borderId="0" xfId="4" applyFont="1" applyAlignment="1">
      <alignment horizontal="center" vertical="center" wrapText="1"/>
    </xf>
    <xf numFmtId="3" fontId="5" fillId="0" borderId="29" xfId="4" applyNumberFormat="1" applyFont="1" applyBorder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5" fillId="0" borderId="19" xfId="0" applyFont="1" applyFill="1" applyBorder="1" applyAlignment="1">
      <alignment horizontal="center" vertical="top" wrapText="1"/>
    </xf>
    <xf numFmtId="0" fontId="5" fillId="0" borderId="20" xfId="0" applyFont="1" applyFill="1" applyBorder="1" applyAlignment="1">
      <alignment horizontal="center" vertical="top" wrapText="1"/>
    </xf>
    <xf numFmtId="3" fontId="6" fillId="0" borderId="7" xfId="0" applyNumberFormat="1" applyFont="1" applyBorder="1" applyAlignment="1">
      <alignment horizontal="right" vertical="center" wrapText="1"/>
    </xf>
    <xf numFmtId="10" fontId="5" fillId="0" borderId="30" xfId="4" applyNumberFormat="1" applyFont="1" applyBorder="1" applyAlignment="1">
      <alignment horizontal="right" vertical="center"/>
    </xf>
    <xf numFmtId="10" fontId="10" fillId="0" borderId="5" xfId="0" applyNumberFormat="1" applyFont="1" applyBorder="1" applyAlignment="1">
      <alignment vertical="center"/>
    </xf>
    <xf numFmtId="0" fontId="1" fillId="0" borderId="0" xfId="8"/>
    <xf numFmtId="0" fontId="17" fillId="0" borderId="0" xfId="8" applyFont="1"/>
    <xf numFmtId="0" fontId="5" fillId="0" borderId="0" xfId="8" applyFont="1"/>
    <xf numFmtId="0" fontId="6" fillId="0" borderId="0" xfId="8" applyFont="1" applyAlignment="1"/>
    <xf numFmtId="0" fontId="5" fillId="0" borderId="0" xfId="8" applyFont="1" applyAlignment="1">
      <alignment horizontal="center"/>
    </xf>
    <xf numFmtId="0" fontId="5" fillId="0" borderId="0" xfId="8" applyFont="1" applyBorder="1" applyAlignment="1">
      <alignment wrapText="1"/>
    </xf>
    <xf numFmtId="0" fontId="5" fillId="0" borderId="0" xfId="8" applyFont="1" applyBorder="1" applyAlignment="1">
      <alignment horizontal="right" wrapText="1"/>
    </xf>
    <xf numFmtId="164" fontId="5" fillId="0" borderId="0" xfId="8" applyNumberFormat="1" applyFont="1" applyBorder="1" applyAlignment="1">
      <alignment horizontal="right" wrapText="1"/>
    </xf>
    <xf numFmtId="0" fontId="6" fillId="0" borderId="0" xfId="8" applyFont="1" applyAlignment="1">
      <alignment horizontal="center"/>
    </xf>
    <xf numFmtId="0" fontId="5" fillId="0" borderId="24" xfId="8" applyFont="1" applyBorder="1" applyAlignment="1">
      <alignment horizontal="center" vertical="center" wrapText="1"/>
    </xf>
    <xf numFmtId="0" fontId="5" fillId="0" borderId="14" xfId="8" applyFont="1" applyBorder="1" applyAlignment="1">
      <alignment horizontal="center" vertical="center" wrapText="1"/>
    </xf>
    <xf numFmtId="3" fontId="5" fillId="0" borderId="0" xfId="8" applyNumberFormat="1" applyFont="1" applyAlignment="1">
      <alignment vertical="center"/>
    </xf>
    <xf numFmtId="0" fontId="5" fillId="0" borderId="25" xfId="8" applyFont="1" applyBorder="1" applyAlignment="1">
      <alignment horizontal="center" vertical="center" wrapText="1"/>
    </xf>
    <xf numFmtId="0" fontId="5" fillId="0" borderId="31" xfId="8" applyFont="1" applyBorder="1" applyAlignment="1">
      <alignment vertical="center" wrapText="1"/>
    </xf>
    <xf numFmtId="0" fontId="5" fillId="0" borderId="32" xfId="8" applyFont="1" applyBorder="1" applyAlignment="1">
      <alignment vertical="center" wrapText="1"/>
    </xf>
    <xf numFmtId="0" fontId="5" fillId="0" borderId="33" xfId="8" applyFont="1" applyBorder="1" applyAlignment="1">
      <alignment vertical="center" wrapText="1"/>
    </xf>
    <xf numFmtId="0" fontId="6" fillId="0" borderId="34" xfId="8" applyFont="1" applyBorder="1" applyAlignment="1">
      <alignment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2" xfId="8" applyFont="1" applyBorder="1" applyAlignment="1">
      <alignment horizontal="center" vertical="center" wrapText="1"/>
    </xf>
    <xf numFmtId="0" fontId="5" fillId="0" borderId="13" xfId="8" applyFont="1" applyBorder="1" applyAlignment="1">
      <alignment horizontal="center" vertical="center" wrapText="1"/>
    </xf>
    <xf numFmtId="0" fontId="5" fillId="0" borderId="34" xfId="8" applyFont="1" applyBorder="1" applyAlignment="1">
      <alignment horizontal="center" vertical="center" wrapText="1"/>
    </xf>
    <xf numFmtId="0" fontId="5" fillId="0" borderId="15" xfId="8" applyFont="1" applyBorder="1" applyAlignment="1">
      <alignment horizontal="center" vertical="center" wrapText="1"/>
    </xf>
    <xf numFmtId="0" fontId="5" fillId="0" borderId="0" xfId="8" applyFont="1" applyBorder="1"/>
    <xf numFmtId="0" fontId="5" fillId="0" borderId="0" xfId="8" applyFont="1" applyBorder="1" applyAlignment="1">
      <alignment horizontal="center"/>
    </xf>
    <xf numFmtId="164" fontId="5" fillId="0" borderId="0" xfId="8" applyNumberFormat="1" applyFont="1" applyBorder="1" applyAlignment="1">
      <alignment horizontal="right"/>
    </xf>
    <xf numFmtId="3" fontId="5" fillId="0" borderId="0" xfId="8" applyNumberFormat="1" applyFont="1" applyBorder="1" applyAlignment="1">
      <alignment horizontal="right"/>
    </xf>
    <xf numFmtId="0" fontId="5" fillId="0" borderId="36" xfId="8" applyFont="1" applyBorder="1"/>
    <xf numFmtId="164" fontId="5" fillId="0" borderId="36" xfId="8" applyNumberFormat="1" applyFont="1" applyBorder="1" applyAlignment="1">
      <alignment horizontal="right"/>
    </xf>
    <xf numFmtId="3" fontId="5" fillId="0" borderId="36" xfId="8" applyNumberFormat="1" applyFont="1" applyBorder="1" applyAlignment="1">
      <alignment horizontal="right"/>
    </xf>
    <xf numFmtId="164" fontId="5" fillId="0" borderId="0" xfId="8" applyNumberFormat="1" applyFont="1" applyAlignment="1">
      <alignment horizontal="right"/>
    </xf>
    <xf numFmtId="3" fontId="5" fillId="0" borderId="0" xfId="8" applyNumberFormat="1" applyFont="1" applyAlignment="1">
      <alignment horizontal="right"/>
    </xf>
    <xf numFmtId="0" fontId="6" fillId="0" borderId="0" xfId="8" applyFont="1" applyBorder="1" applyAlignment="1">
      <alignment horizontal="right"/>
    </xf>
    <xf numFmtId="3" fontId="0" fillId="0" borderId="0" xfId="0" applyNumberFormat="1"/>
    <xf numFmtId="3" fontId="5" fillId="0" borderId="0" xfId="0" applyNumberFormat="1" applyFont="1" applyBorder="1" applyAlignment="1">
      <alignment horizontal="right" vertical="center" wrapText="1"/>
    </xf>
    <xf numFmtId="0" fontId="5" fillId="0" borderId="0" xfId="0" applyFont="1" applyBorder="1"/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3" fontId="6" fillId="0" borderId="0" xfId="0" applyNumberFormat="1" applyFont="1" applyBorder="1" applyAlignment="1">
      <alignment horizontal="right" vertical="center" wrapText="1"/>
    </xf>
    <xf numFmtId="10" fontId="10" fillId="0" borderId="39" xfId="0" applyNumberFormat="1" applyFont="1" applyBorder="1" applyAlignment="1">
      <alignment vertical="center"/>
    </xf>
    <xf numFmtId="10" fontId="5" fillId="0" borderId="39" xfId="0" applyNumberFormat="1" applyFont="1" applyFill="1" applyBorder="1" applyAlignment="1">
      <alignment vertical="center"/>
    </xf>
    <xf numFmtId="10" fontId="5" fillId="0" borderId="39" xfId="0" applyNumberFormat="1" applyFont="1" applyBorder="1" applyAlignment="1">
      <alignment vertical="center"/>
    </xf>
    <xf numFmtId="0" fontId="5" fillId="0" borderId="4" xfId="0" applyFont="1" applyBorder="1" applyAlignment="1">
      <alignment horizontal="left" vertical="top" wrapText="1"/>
    </xf>
    <xf numFmtId="10" fontId="10" fillId="0" borderId="39" xfId="0" applyNumberFormat="1" applyFont="1" applyFill="1" applyBorder="1" applyAlignment="1">
      <alignment vertical="center"/>
    </xf>
    <xf numFmtId="0" fontId="10" fillId="0" borderId="9" xfId="0" applyFont="1" applyBorder="1" applyAlignment="1">
      <alignment horizontal="left" vertical="center" wrapText="1"/>
    </xf>
    <xf numFmtId="10" fontId="6" fillId="0" borderId="39" xfId="0" applyNumberFormat="1" applyFont="1" applyBorder="1" applyAlignment="1">
      <alignment vertical="center"/>
    </xf>
    <xf numFmtId="0" fontId="6" fillId="0" borderId="24" xfId="0" applyFont="1" applyBorder="1" applyAlignment="1">
      <alignment horizontal="left" vertical="center" wrapText="1"/>
    </xf>
    <xf numFmtId="3" fontId="6" fillId="0" borderId="24" xfId="0" applyNumberFormat="1" applyFont="1" applyBorder="1" applyAlignment="1">
      <alignment horizontal="right" vertical="center" wrapText="1"/>
    </xf>
    <xf numFmtId="10" fontId="6" fillId="0" borderId="41" xfId="0" applyNumberFormat="1" applyFont="1" applyFill="1" applyBorder="1" applyAlignment="1">
      <alignment vertical="center"/>
    </xf>
    <xf numFmtId="10" fontId="6" fillId="0" borderId="0" xfId="0" applyNumberFormat="1" applyFont="1" applyFill="1" applyBorder="1" applyAlignment="1">
      <alignment vertical="center"/>
    </xf>
    <xf numFmtId="0" fontId="15" fillId="0" borderId="0" xfId="0" applyFont="1"/>
    <xf numFmtId="0" fontId="20" fillId="0" borderId="0" xfId="0" applyFont="1" applyAlignment="1">
      <alignment vertical="center"/>
    </xf>
    <xf numFmtId="0" fontId="20" fillId="0" borderId="0" xfId="0" applyFont="1"/>
    <xf numFmtId="0" fontId="5" fillId="0" borderId="0" xfId="0" applyFont="1" applyAlignment="1">
      <alignment horizontal="left" vertical="center" wrapText="1"/>
    </xf>
    <xf numFmtId="3" fontId="5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3" fontId="6" fillId="0" borderId="0" xfId="0" applyNumberFormat="1" applyFont="1" applyAlignment="1">
      <alignment horizontal="right" vertical="center" wrapText="1"/>
    </xf>
    <xf numFmtId="10" fontId="6" fillId="0" borderId="5" xfId="0" applyNumberFormat="1" applyFont="1" applyBorder="1" applyAlignment="1">
      <alignment horizontal="right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left" vertical="center" wrapText="1"/>
    </xf>
    <xf numFmtId="3" fontId="5" fillId="0" borderId="44" xfId="0" applyNumberFormat="1" applyFont="1" applyBorder="1" applyAlignment="1">
      <alignment horizontal="right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left" vertical="center" wrapText="1"/>
    </xf>
    <xf numFmtId="3" fontId="5" fillId="0" borderId="47" xfId="0" applyNumberFormat="1" applyFont="1" applyBorder="1" applyAlignment="1">
      <alignment horizontal="right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left" vertical="center" wrapText="1"/>
    </xf>
    <xf numFmtId="3" fontId="6" fillId="0" borderId="47" xfId="0" applyNumberFormat="1" applyFont="1" applyBorder="1" applyAlignment="1">
      <alignment horizontal="right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left" vertical="center" wrapText="1"/>
    </xf>
    <xf numFmtId="3" fontId="6" fillId="0" borderId="50" xfId="0" applyNumberFormat="1" applyFont="1" applyBorder="1" applyAlignment="1">
      <alignment horizontal="right" vertical="center" wrapText="1"/>
    </xf>
    <xf numFmtId="3" fontId="5" fillId="0" borderId="51" xfId="0" applyNumberFormat="1" applyFont="1" applyBorder="1" applyAlignment="1">
      <alignment horizontal="right" vertical="center" wrapText="1"/>
    </xf>
    <xf numFmtId="3" fontId="5" fillId="0" borderId="52" xfId="0" applyNumberFormat="1" applyFont="1" applyBorder="1" applyAlignment="1">
      <alignment horizontal="right" vertical="center" wrapText="1"/>
    </xf>
    <xf numFmtId="3" fontId="6" fillId="0" borderId="52" xfId="0" applyNumberFormat="1" applyFont="1" applyBorder="1" applyAlignment="1">
      <alignment horizontal="right" vertical="center" wrapText="1"/>
    </xf>
    <xf numFmtId="3" fontId="6" fillId="0" borderId="53" xfId="0" applyNumberFormat="1" applyFont="1" applyBorder="1" applyAlignment="1">
      <alignment horizontal="right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49" fontId="5" fillId="0" borderId="56" xfId="0" applyNumberFormat="1" applyFont="1" applyBorder="1" applyAlignment="1">
      <alignment horizontal="center" vertical="center" wrapText="1"/>
    </xf>
    <xf numFmtId="49" fontId="5" fillId="0" borderId="57" xfId="0" applyNumberFormat="1" applyFont="1" applyBorder="1" applyAlignment="1">
      <alignment horizontal="center" vertical="center" wrapText="1"/>
    </xf>
    <xf numFmtId="49" fontId="6" fillId="0" borderId="57" xfId="0" applyNumberFormat="1" applyFont="1" applyBorder="1" applyAlignment="1">
      <alignment horizontal="center" vertical="center" wrapText="1"/>
    </xf>
    <xf numFmtId="49" fontId="6" fillId="0" borderId="58" xfId="0" applyNumberFormat="1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3" fontId="6" fillId="0" borderId="61" xfId="0" applyNumberFormat="1" applyFont="1" applyBorder="1" applyAlignment="1">
      <alignment horizontal="right" vertical="center" wrapText="1"/>
    </xf>
    <xf numFmtId="49" fontId="5" fillId="0" borderId="63" xfId="0" applyNumberFormat="1" applyFont="1" applyBorder="1" applyAlignment="1">
      <alignment horizontal="center" vertical="center" wrapText="1"/>
    </xf>
    <xf numFmtId="3" fontId="5" fillId="0" borderId="29" xfId="0" applyNumberFormat="1" applyFont="1" applyBorder="1" applyAlignment="1">
      <alignment horizontal="right" vertical="center" wrapText="1"/>
    </xf>
    <xf numFmtId="3" fontId="5" fillId="0" borderId="65" xfId="0" applyNumberFormat="1" applyFont="1" applyBorder="1" applyAlignment="1">
      <alignment horizontal="right" vertical="center" wrapText="1"/>
    </xf>
    <xf numFmtId="49" fontId="6" fillId="0" borderId="66" xfId="0" applyNumberFormat="1" applyFont="1" applyBorder="1" applyAlignment="1">
      <alignment horizontal="center" vertical="center" wrapText="1"/>
    </xf>
    <xf numFmtId="0" fontId="6" fillId="0" borderId="66" xfId="0" applyFont="1" applyBorder="1" applyAlignment="1">
      <alignment horizontal="left" vertical="center" wrapText="1"/>
    </xf>
    <xf numFmtId="3" fontId="6" fillId="0" borderId="66" xfId="0" applyNumberFormat="1" applyFont="1" applyBorder="1" applyAlignment="1">
      <alignment horizontal="right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3" fontId="6" fillId="0" borderId="6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horizontal="right" vertical="top" wrapText="1"/>
    </xf>
    <xf numFmtId="3" fontId="6" fillId="0" borderId="0" xfId="0" applyNumberFormat="1" applyFont="1" applyBorder="1" applyAlignment="1">
      <alignment horizontal="right" vertical="top" wrapText="1"/>
    </xf>
    <xf numFmtId="49" fontId="6" fillId="0" borderId="68" xfId="0" applyNumberFormat="1" applyFont="1" applyBorder="1" applyAlignment="1">
      <alignment horizontal="center" vertical="center" wrapText="1"/>
    </xf>
    <xf numFmtId="0" fontId="6" fillId="0" borderId="37" xfId="0" applyFont="1" applyBorder="1" applyAlignment="1">
      <alignment horizontal="left" vertical="center" wrapText="1"/>
    </xf>
    <xf numFmtId="49" fontId="6" fillId="2" borderId="68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right" vertical="center" wrapText="1"/>
    </xf>
    <xf numFmtId="3" fontId="6" fillId="0" borderId="0" xfId="0" applyNumberFormat="1" applyFont="1" applyFill="1" applyBorder="1" applyAlignment="1">
      <alignment horizontal="right" vertical="center" wrapText="1"/>
    </xf>
    <xf numFmtId="3" fontId="6" fillId="2" borderId="71" xfId="0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/>
    <xf numFmtId="3" fontId="5" fillId="0" borderId="0" xfId="0" applyNumberFormat="1" applyFont="1" applyAlignment="1">
      <alignment horizontal="right" vertical="center"/>
    </xf>
    <xf numFmtId="0" fontId="0" fillId="0" borderId="0" xfId="0" applyBorder="1"/>
    <xf numFmtId="3" fontId="6" fillId="0" borderId="73" xfId="0" applyNumberFormat="1" applyFont="1" applyBorder="1" applyAlignment="1">
      <alignment horizontal="right" vertical="center" wrapText="1"/>
    </xf>
    <xf numFmtId="3" fontId="6" fillId="0" borderId="74" xfId="0" applyNumberFormat="1" applyFont="1" applyBorder="1" applyAlignment="1">
      <alignment horizontal="right" vertical="center" wrapText="1"/>
    </xf>
    <xf numFmtId="3" fontId="5" fillId="0" borderId="47" xfId="0" applyNumberFormat="1" applyFont="1" applyBorder="1" applyAlignment="1">
      <alignment horizontal="right" vertical="center"/>
    </xf>
    <xf numFmtId="3" fontId="6" fillId="0" borderId="47" xfId="0" applyNumberFormat="1" applyFont="1" applyBorder="1" applyAlignment="1">
      <alignment horizontal="right" vertical="center"/>
    </xf>
    <xf numFmtId="3" fontId="6" fillId="0" borderId="50" xfId="0" applyNumberFormat="1" applyFont="1" applyBorder="1" applyAlignment="1">
      <alignment horizontal="right" vertical="center"/>
    </xf>
    <xf numFmtId="0" fontId="9" fillId="0" borderId="45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10" fontId="5" fillId="0" borderId="26" xfId="0" applyNumberFormat="1" applyFont="1" applyBorder="1" applyAlignment="1">
      <alignment horizontal="right" vertical="center" wrapText="1"/>
    </xf>
    <xf numFmtId="10" fontId="10" fillId="0" borderId="26" xfId="0" applyNumberFormat="1" applyFont="1" applyBorder="1" applyAlignment="1">
      <alignment horizontal="right" vertical="center" wrapText="1"/>
    </xf>
    <xf numFmtId="10" fontId="6" fillId="0" borderId="26" xfId="0" applyNumberFormat="1" applyFont="1" applyBorder="1" applyAlignment="1">
      <alignment horizontal="right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9" fillId="0" borderId="77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center" vertical="center" wrapText="1"/>
    </xf>
    <xf numFmtId="10" fontId="6" fillId="0" borderId="26" xfId="0" applyNumberFormat="1" applyFont="1" applyFill="1" applyBorder="1" applyAlignment="1">
      <alignment horizontal="right" vertical="center" wrapText="1"/>
    </xf>
    <xf numFmtId="10" fontId="9" fillId="0" borderId="26" xfId="0" applyNumberFormat="1" applyFont="1" applyFill="1" applyBorder="1" applyAlignment="1">
      <alignment horizontal="right" vertical="center" wrapText="1"/>
    </xf>
    <xf numFmtId="10" fontId="5" fillId="0" borderId="26" xfId="0" applyNumberFormat="1" applyFont="1" applyFill="1" applyBorder="1" applyAlignment="1">
      <alignment horizontal="right" vertical="center" wrapText="1"/>
    </xf>
    <xf numFmtId="10" fontId="6" fillId="0" borderId="5" xfId="0" applyNumberFormat="1" applyFont="1" applyFill="1" applyBorder="1" applyAlignment="1">
      <alignment vertical="center"/>
    </xf>
    <xf numFmtId="10" fontId="9" fillId="0" borderId="5" xfId="0" applyNumberFormat="1" applyFont="1" applyFill="1" applyBorder="1" applyAlignment="1">
      <alignment vertical="center"/>
    </xf>
    <xf numFmtId="10" fontId="10" fillId="0" borderId="5" xfId="0" applyNumberFormat="1" applyFont="1" applyFill="1" applyBorder="1" applyAlignment="1">
      <alignment vertical="center"/>
    </xf>
    <xf numFmtId="10" fontId="6" fillId="0" borderId="16" xfId="0" applyNumberFormat="1" applyFont="1" applyFill="1" applyBorder="1" applyAlignment="1">
      <alignment vertical="center"/>
    </xf>
    <xf numFmtId="3" fontId="5" fillId="0" borderId="21" xfId="0" applyNumberFormat="1" applyFont="1" applyBorder="1" applyAlignment="1">
      <alignment horizontal="right" vertical="center" wrapText="1"/>
    </xf>
    <xf numFmtId="0" fontId="5" fillId="0" borderId="18" xfId="0" applyFont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top" wrapText="1"/>
    </xf>
    <xf numFmtId="0" fontId="6" fillId="0" borderId="14" xfId="0" applyFont="1" applyBorder="1" applyAlignment="1">
      <alignment horizontal="left" vertical="center" wrapText="1"/>
    </xf>
    <xf numFmtId="3" fontId="6" fillId="0" borderId="14" xfId="0" applyNumberFormat="1" applyFont="1" applyBorder="1" applyAlignment="1">
      <alignment horizontal="right" vertical="center" wrapText="1"/>
    </xf>
    <xf numFmtId="3" fontId="6" fillId="0" borderId="15" xfId="0" applyNumberFormat="1" applyFont="1" applyBorder="1" applyAlignment="1">
      <alignment horizontal="right" vertical="center" wrapText="1"/>
    </xf>
    <xf numFmtId="0" fontId="6" fillId="0" borderId="0" xfId="0" applyFont="1"/>
    <xf numFmtId="0" fontId="2" fillId="0" borderId="0" xfId="0" applyFont="1"/>
    <xf numFmtId="0" fontId="9" fillId="0" borderId="3" xfId="0" applyFont="1" applyFill="1" applyBorder="1" applyAlignment="1">
      <alignment horizontal="center" vertical="center" wrapText="1"/>
    </xf>
    <xf numFmtId="0" fontId="9" fillId="0" borderId="0" xfId="0" applyFont="1"/>
    <xf numFmtId="0" fontId="16" fillId="0" borderId="0" xfId="0" applyFont="1"/>
    <xf numFmtId="0" fontId="22" fillId="0" borderId="0" xfId="0" applyFont="1" applyFill="1" applyAlignment="1">
      <alignment vertical="center"/>
    </xf>
    <xf numFmtId="0" fontId="9" fillId="0" borderId="4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top" wrapText="1"/>
    </xf>
    <xf numFmtId="0" fontId="5" fillId="0" borderId="59" xfId="0" applyFont="1" applyFill="1" applyBorder="1" applyAlignment="1">
      <alignment horizontal="center" vertical="top" wrapText="1"/>
    </xf>
    <xf numFmtId="0" fontId="5" fillId="0" borderId="32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0" xfId="0" applyFont="1" applyFill="1" applyAlignment="1">
      <alignment horizontal="right"/>
    </xf>
    <xf numFmtId="0" fontId="6" fillId="0" borderId="9" xfId="0" applyFont="1" applyBorder="1" applyAlignment="1">
      <alignment horizontal="center" vertical="center" wrapText="1"/>
    </xf>
    <xf numFmtId="165" fontId="6" fillId="2" borderId="14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0" fontId="5" fillId="0" borderId="29" xfId="0" applyFont="1" applyBorder="1" applyAlignment="1">
      <alignment horizontal="justify" vertical="center"/>
    </xf>
    <xf numFmtId="3" fontId="5" fillId="0" borderId="29" xfId="0" applyNumberFormat="1" applyFont="1" applyBorder="1" applyAlignment="1">
      <alignment horizontal="right" vertical="center"/>
    </xf>
    <xf numFmtId="3" fontId="5" fillId="0" borderId="81" xfId="4" applyNumberFormat="1" applyFont="1" applyBorder="1" applyAlignment="1">
      <alignment horizontal="right" vertical="center"/>
    </xf>
    <xf numFmtId="10" fontId="5" fillId="0" borderId="82" xfId="4" applyNumberFormat="1" applyFont="1" applyBorder="1" applyAlignment="1">
      <alignment horizontal="right" vertical="center"/>
    </xf>
    <xf numFmtId="3" fontId="9" fillId="0" borderId="83" xfId="0" applyNumberFormat="1" applyFont="1" applyFill="1" applyBorder="1" applyAlignment="1">
      <alignment horizontal="right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83" xfId="0" applyFont="1" applyFill="1" applyBorder="1" applyAlignment="1">
      <alignment horizontal="left" vertical="center" wrapText="1"/>
    </xf>
    <xf numFmtId="10" fontId="9" fillId="0" borderId="84" xfId="4" applyNumberFormat="1" applyFont="1" applyBorder="1" applyAlignment="1">
      <alignment horizontal="right" vertical="center"/>
    </xf>
    <xf numFmtId="0" fontId="5" fillId="0" borderId="88" xfId="0" applyFont="1" applyBorder="1" applyAlignment="1">
      <alignment horizontal="justify" vertical="center"/>
    </xf>
    <xf numFmtId="3" fontId="5" fillId="0" borderId="88" xfId="0" applyNumberFormat="1" applyFont="1" applyBorder="1" applyAlignment="1">
      <alignment horizontal="right" vertical="center"/>
    </xf>
    <xf numFmtId="3" fontId="5" fillId="0" borderId="62" xfId="0" applyNumberFormat="1" applyFont="1" applyBorder="1" applyAlignment="1">
      <alignment horizontal="right" vertical="center"/>
    </xf>
    <xf numFmtId="10" fontId="9" fillId="0" borderId="84" xfId="4" applyNumberFormat="1" applyFont="1" applyFill="1" applyBorder="1" applyAlignment="1">
      <alignment horizontal="right" vertical="center"/>
    </xf>
    <xf numFmtId="0" fontId="9" fillId="0" borderId="83" xfId="4" applyFont="1" applyFill="1" applyBorder="1" applyAlignment="1">
      <alignment vertical="center" wrapText="1"/>
    </xf>
    <xf numFmtId="3" fontId="9" fillId="0" borderId="83" xfId="4" applyNumberFormat="1" applyFont="1" applyFill="1" applyBorder="1" applyAlignment="1">
      <alignment horizontal="right" vertical="center"/>
    </xf>
    <xf numFmtId="3" fontId="9" fillId="0" borderId="83" xfId="0" applyNumberFormat="1" applyFont="1" applyFill="1" applyBorder="1" applyAlignment="1">
      <alignment horizontal="right" vertical="center"/>
    </xf>
    <xf numFmtId="3" fontId="5" fillId="0" borderId="88" xfId="4" applyNumberFormat="1" applyFont="1" applyBorder="1" applyAlignment="1">
      <alignment horizontal="right" vertical="center"/>
    </xf>
    <xf numFmtId="10" fontId="5" fillId="0" borderId="89" xfId="4" applyNumberFormat="1" applyFont="1" applyBorder="1" applyAlignment="1">
      <alignment horizontal="right" vertical="center"/>
    </xf>
    <xf numFmtId="0" fontId="1" fillId="0" borderId="0" xfId="3" applyAlignment="1">
      <alignment vertical="center"/>
    </xf>
    <xf numFmtId="0" fontId="5" fillId="0" borderId="0" xfId="3" applyFont="1" applyAlignment="1">
      <alignment vertical="center"/>
    </xf>
    <xf numFmtId="0" fontId="5" fillId="0" borderId="0" xfId="3" applyFont="1" applyAlignment="1">
      <alignment horizontal="center" vertical="center"/>
    </xf>
    <xf numFmtId="0" fontId="1" fillId="0" borderId="0" xfId="3"/>
    <xf numFmtId="0" fontId="4" fillId="0" borderId="0" xfId="3" applyFont="1" applyAlignment="1">
      <alignment vertical="center" wrapText="1"/>
    </xf>
    <xf numFmtId="0" fontId="6" fillId="0" borderId="0" xfId="3" applyFont="1" applyAlignment="1">
      <alignment horizontal="center" vertical="center"/>
    </xf>
    <xf numFmtId="0" fontId="5" fillId="0" borderId="0" xfId="3" applyFont="1"/>
    <xf numFmtId="0" fontId="5" fillId="0" borderId="0" xfId="7" applyFont="1" applyAlignment="1">
      <alignment vertical="center"/>
    </xf>
    <xf numFmtId="0" fontId="11" fillId="0" borderId="0" xfId="7" applyAlignment="1">
      <alignment vertical="center"/>
    </xf>
    <xf numFmtId="0" fontId="5" fillId="0" borderId="0" xfId="7" applyFont="1" applyBorder="1" applyAlignment="1"/>
    <xf numFmtId="0" fontId="5" fillId="0" borderId="0" xfId="7" applyFont="1" applyBorder="1" applyAlignment="1">
      <alignment horizontal="right"/>
    </xf>
    <xf numFmtId="0" fontId="5" fillId="0" borderId="0" xfId="7" applyFont="1"/>
    <xf numFmtId="0" fontId="11" fillId="0" borderId="0" xfId="7"/>
    <xf numFmtId="0" fontId="12" fillId="0" borderId="94" xfId="7" applyFont="1" applyBorder="1" applyAlignment="1">
      <alignment horizontal="center" vertical="center" wrapText="1"/>
    </xf>
    <xf numFmtId="0" fontId="5" fillId="0" borderId="95" xfId="7" applyFont="1" applyBorder="1" applyAlignment="1">
      <alignment horizontal="center" vertical="center" wrapText="1"/>
    </xf>
    <xf numFmtId="0" fontId="5" fillId="0" borderId="96" xfId="7" applyFont="1" applyBorder="1" applyAlignment="1">
      <alignment horizontal="center" vertical="center" wrapText="1"/>
    </xf>
    <xf numFmtId="0" fontId="5" fillId="0" borderId="97" xfId="7" applyFont="1" applyBorder="1" applyAlignment="1">
      <alignment horizontal="center" vertical="center" wrapText="1"/>
    </xf>
    <xf numFmtId="0" fontId="5" fillId="0" borderId="98" xfId="7" applyFont="1" applyBorder="1" applyAlignment="1">
      <alignment horizontal="center" vertical="center" wrapText="1"/>
    </xf>
    <xf numFmtId="0" fontId="12" fillId="0" borderId="72" xfId="7" applyFont="1" applyBorder="1" applyAlignment="1">
      <alignment horizontal="center" vertical="center" wrapText="1"/>
    </xf>
    <xf numFmtId="0" fontId="12" fillId="0" borderId="70" xfId="7" applyFont="1" applyBorder="1" applyAlignment="1">
      <alignment horizontal="center" vertical="center" wrapText="1"/>
    </xf>
    <xf numFmtId="0" fontId="5" fillId="0" borderId="99" xfId="7" applyFont="1" applyBorder="1" applyAlignment="1">
      <alignment horizontal="center" vertical="center" wrapText="1"/>
    </xf>
    <xf numFmtId="0" fontId="5" fillId="0" borderId="100" xfId="7" applyFont="1" applyBorder="1" applyAlignment="1">
      <alignment horizontal="center" vertical="center" wrapText="1"/>
    </xf>
    <xf numFmtId="0" fontId="5" fillId="0" borderId="101" xfId="7" applyFont="1" applyBorder="1" applyAlignment="1">
      <alignment horizontal="center" vertical="center" wrapText="1"/>
    </xf>
    <xf numFmtId="0" fontId="5" fillId="0" borderId="102" xfId="7" applyFont="1" applyBorder="1" applyAlignment="1">
      <alignment horizontal="center" vertical="center" wrapText="1"/>
    </xf>
    <xf numFmtId="0" fontId="5" fillId="0" borderId="103" xfId="7" applyFont="1" applyBorder="1" applyAlignment="1">
      <alignment horizontal="justify" vertical="center" wrapText="1"/>
    </xf>
    <xf numFmtId="0" fontId="5" fillId="0" borderId="104" xfId="7" applyFont="1" applyBorder="1" applyAlignment="1">
      <alignment horizontal="center" vertical="center" wrapText="1"/>
    </xf>
    <xf numFmtId="0" fontId="5" fillId="0" borderId="105" xfId="7" applyFont="1" applyBorder="1" applyAlignment="1">
      <alignment horizontal="center" vertical="center"/>
    </xf>
    <xf numFmtId="0" fontId="5" fillId="0" borderId="106" xfId="7" applyFont="1" applyBorder="1" applyAlignment="1">
      <alignment vertical="center" wrapText="1"/>
    </xf>
    <xf numFmtId="0" fontId="5" fillId="0" borderId="107" xfId="7" applyFont="1" applyBorder="1" applyAlignment="1">
      <alignment horizontal="center" vertical="center" wrapText="1"/>
    </xf>
    <xf numFmtId="0" fontId="5" fillId="0" borderId="101" xfId="7" applyFont="1" applyBorder="1" applyAlignment="1">
      <alignment horizontal="center" vertical="center"/>
    </xf>
    <xf numFmtId="0" fontId="10" fillId="0" borderId="0" xfId="7" applyFont="1" applyAlignment="1">
      <alignment horizontal="justify" vertical="center"/>
    </xf>
    <xf numFmtId="0" fontId="5" fillId="0" borderId="0" xfId="7" applyFont="1" applyBorder="1" applyAlignment="1">
      <alignment horizontal="center" vertical="center" wrapText="1"/>
    </xf>
    <xf numFmtId="0" fontId="5" fillId="0" borderId="0" xfId="7" applyFont="1" applyBorder="1" applyAlignment="1">
      <alignment vertical="center"/>
    </xf>
    <xf numFmtId="0" fontId="5" fillId="0" borderId="29" xfId="7" applyFont="1" applyBorder="1" applyAlignment="1">
      <alignment horizontal="justify" vertical="center" wrapText="1"/>
    </xf>
    <xf numFmtId="0" fontId="5" fillId="0" borderId="52" xfId="7" applyFont="1" applyBorder="1" applyAlignment="1">
      <alignment horizontal="justify" vertical="center" wrapText="1"/>
    </xf>
    <xf numFmtId="3" fontId="5" fillId="0" borderId="74" xfId="7" applyNumberFormat="1" applyFont="1" applyBorder="1" applyAlignment="1">
      <alignment horizontal="center" vertical="center" wrapText="1"/>
    </xf>
    <xf numFmtId="3" fontId="5" fillId="0" borderId="0" xfId="7" applyNumberFormat="1" applyFont="1" applyBorder="1" applyAlignment="1">
      <alignment horizontal="center" vertical="center" wrapText="1"/>
    </xf>
    <xf numFmtId="0" fontId="5" fillId="0" borderId="53" xfId="7" applyFont="1" applyBorder="1" applyAlignment="1">
      <alignment horizontal="justify" vertical="center" wrapText="1"/>
    </xf>
    <xf numFmtId="3" fontId="5" fillId="0" borderId="109" xfId="7" applyNumberFormat="1" applyFont="1" applyBorder="1" applyAlignment="1">
      <alignment horizontal="center" vertical="center" wrapText="1"/>
    </xf>
    <xf numFmtId="0" fontId="5" fillId="0" borderId="99" xfId="7" applyFont="1" applyBorder="1" applyAlignment="1">
      <alignment vertical="center" wrapText="1"/>
    </xf>
    <xf numFmtId="3" fontId="5" fillId="0" borderId="101" xfId="7" applyNumberFormat="1" applyFont="1" applyBorder="1" applyAlignment="1">
      <alignment horizontal="center" vertical="center" wrapText="1"/>
    </xf>
    <xf numFmtId="0" fontId="5" fillId="0" borderId="0" xfId="7" applyFont="1" applyAlignment="1">
      <alignment horizontal="justify" vertical="center"/>
    </xf>
    <xf numFmtId="3" fontId="5" fillId="0" borderId="110" xfId="7" applyNumberFormat="1" applyFont="1" applyBorder="1" applyAlignment="1">
      <alignment horizontal="center" vertical="center" wrapText="1"/>
    </xf>
    <xf numFmtId="3" fontId="5" fillId="0" borderId="111" xfId="7" applyNumberFormat="1" applyFont="1" applyBorder="1" applyAlignment="1">
      <alignment horizontal="center" vertical="center" wrapText="1"/>
    </xf>
    <xf numFmtId="3" fontId="5" fillId="0" borderId="112" xfId="7" applyNumberFormat="1" applyFont="1" applyBorder="1" applyAlignment="1">
      <alignment horizontal="center" vertical="center" wrapText="1"/>
    </xf>
    <xf numFmtId="0" fontId="5" fillId="0" borderId="113" xfId="7" applyFont="1" applyBorder="1" applyAlignment="1">
      <alignment horizontal="justify" vertical="center" wrapText="1"/>
    </xf>
    <xf numFmtId="3" fontId="5" fillId="0" borderId="107" xfId="7" applyNumberFormat="1" applyFont="1" applyBorder="1" applyAlignment="1">
      <alignment horizontal="center" vertical="center" wrapText="1"/>
    </xf>
    <xf numFmtId="0" fontId="5" fillId="0" borderId="114" xfId="7" applyFont="1" applyBorder="1" applyAlignment="1">
      <alignment horizontal="center" vertical="center" wrapText="1"/>
    </xf>
    <xf numFmtId="3" fontId="5" fillId="0" borderId="115" xfId="7" applyNumberFormat="1" applyFont="1" applyBorder="1" applyAlignment="1">
      <alignment horizontal="center" vertical="center" wrapText="1"/>
    </xf>
    <xf numFmtId="3" fontId="5" fillId="0" borderId="116" xfId="7" applyNumberFormat="1" applyFont="1" applyBorder="1" applyAlignment="1">
      <alignment horizontal="center" vertical="center" wrapText="1"/>
    </xf>
    <xf numFmtId="0" fontId="5" fillId="0" borderId="117" xfId="0" applyFont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right" vertical="center" wrapText="1"/>
    </xf>
    <xf numFmtId="3" fontId="5" fillId="0" borderId="21" xfId="0" applyNumberFormat="1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0" xfId="7" applyFont="1" applyBorder="1" applyAlignment="1">
      <alignment horizontal="center"/>
    </xf>
    <xf numFmtId="0" fontId="5" fillId="0" borderId="118" xfId="7" applyFont="1" applyBorder="1" applyAlignment="1">
      <alignment horizontal="center" vertical="center" wrapText="1"/>
    </xf>
    <xf numFmtId="0" fontId="5" fillId="0" borderId="72" xfId="7" applyFont="1" applyBorder="1" applyAlignment="1">
      <alignment horizontal="center" vertical="center" wrapText="1"/>
    </xf>
    <xf numFmtId="0" fontId="5" fillId="0" borderId="70" xfId="7" applyFont="1" applyBorder="1" applyAlignment="1">
      <alignment horizontal="center" vertical="center"/>
    </xf>
    <xf numFmtId="0" fontId="5" fillId="0" borderId="70" xfId="7" applyFont="1" applyBorder="1" applyAlignment="1">
      <alignment horizontal="center" vertical="center" wrapText="1"/>
    </xf>
    <xf numFmtId="0" fontId="9" fillId="0" borderId="64" xfId="7" applyFont="1" applyBorder="1" applyAlignment="1">
      <alignment vertical="center"/>
    </xf>
    <xf numFmtId="3" fontId="9" fillId="0" borderId="4" xfId="7" applyNumberFormat="1" applyFont="1" applyBorder="1" applyAlignment="1">
      <alignment horizontal="right" vertical="center"/>
    </xf>
    <xf numFmtId="0" fontId="9" fillId="0" borderId="62" xfId="7" applyFont="1" applyBorder="1" applyAlignment="1">
      <alignment vertical="center"/>
    </xf>
    <xf numFmtId="3" fontId="9" fillId="0" borderId="62" xfId="7" applyNumberFormat="1" applyFont="1" applyBorder="1" applyAlignment="1">
      <alignment horizontal="right" vertical="center"/>
    </xf>
    <xf numFmtId="0" fontId="9" fillId="0" borderId="46" xfId="7" applyFont="1" applyBorder="1" applyAlignment="1">
      <alignment vertical="center"/>
    </xf>
    <xf numFmtId="3" fontId="9" fillId="0" borderId="4" xfId="7" applyNumberFormat="1" applyFont="1" applyBorder="1" applyAlignment="1">
      <alignment vertical="center"/>
    </xf>
    <xf numFmtId="0" fontId="5" fillId="0" borderId="46" xfId="7" applyFont="1" applyBorder="1" applyAlignment="1">
      <alignment vertical="center"/>
    </xf>
    <xf numFmtId="3" fontId="5" fillId="0" borderId="4" xfId="7" applyNumberFormat="1" applyFont="1" applyBorder="1" applyAlignment="1">
      <alignment horizontal="right" vertical="center"/>
    </xf>
    <xf numFmtId="0" fontId="5" fillId="0" borderId="46" xfId="7" applyFont="1" applyBorder="1" applyAlignment="1">
      <alignment vertical="center" wrapText="1"/>
    </xf>
    <xf numFmtId="3" fontId="5" fillId="0" borderId="4" xfId="7" applyNumberFormat="1" applyFont="1" applyBorder="1" applyAlignment="1">
      <alignment vertical="center"/>
    </xf>
    <xf numFmtId="3" fontId="6" fillId="3" borderId="4" xfId="7" applyNumberFormat="1" applyFont="1" applyFill="1" applyBorder="1" applyAlignment="1">
      <alignment horizontal="right" vertical="center"/>
    </xf>
    <xf numFmtId="0" fontId="5" fillId="0" borderId="119" xfId="7" applyFont="1" applyBorder="1" applyAlignment="1">
      <alignment vertical="center"/>
    </xf>
    <xf numFmtId="0" fontId="5" fillId="0" borderId="120" xfId="7" applyFont="1" applyBorder="1" applyAlignment="1">
      <alignment horizontal="center" vertical="center"/>
    </xf>
    <xf numFmtId="3" fontId="9" fillId="0" borderId="9" xfId="7" applyNumberFormat="1" applyFont="1" applyBorder="1" applyAlignment="1">
      <alignment vertical="center"/>
    </xf>
    <xf numFmtId="3" fontId="6" fillId="3" borderId="121" xfId="7" applyNumberFormat="1" applyFont="1" applyFill="1" applyBorder="1" applyAlignment="1">
      <alignment vertical="center"/>
    </xf>
    <xf numFmtId="0" fontId="5" fillId="0" borderId="0" xfId="7" applyFont="1" applyAlignment="1">
      <alignment horizontal="center" vertical="center"/>
    </xf>
    <xf numFmtId="0" fontId="8" fillId="0" borderId="0" xfId="7" applyFont="1" applyBorder="1" applyAlignment="1">
      <alignment vertical="center"/>
    </xf>
    <xf numFmtId="0" fontId="5" fillId="0" borderId="122" xfId="7" applyFont="1" applyBorder="1" applyAlignment="1">
      <alignment horizontal="center" vertical="center"/>
    </xf>
    <xf numFmtId="0" fontId="5" fillId="0" borderId="123" xfId="7" applyFont="1" applyBorder="1" applyAlignment="1">
      <alignment horizontal="center" vertical="center"/>
    </xf>
    <xf numFmtId="0" fontId="5" fillId="0" borderId="64" xfId="7" applyFont="1" applyBorder="1" applyAlignment="1">
      <alignment vertical="center"/>
    </xf>
    <xf numFmtId="3" fontId="5" fillId="0" borderId="124" xfId="7" applyNumberFormat="1" applyFont="1" applyBorder="1" applyAlignment="1">
      <alignment horizontal="right" vertical="center"/>
    </xf>
    <xf numFmtId="3" fontId="11" fillId="0" borderId="0" xfId="7" applyNumberFormat="1" applyAlignment="1">
      <alignment vertical="center"/>
    </xf>
    <xf numFmtId="0" fontId="5" fillId="0" borderId="4" xfId="7" applyFont="1" applyBorder="1" applyAlignment="1">
      <alignment vertical="center"/>
    </xf>
    <xf numFmtId="3" fontId="5" fillId="0" borderId="76" xfId="7" applyNumberFormat="1" applyFont="1" applyBorder="1" applyAlignment="1">
      <alignment horizontal="right" vertical="center"/>
    </xf>
    <xf numFmtId="3" fontId="5" fillId="0" borderId="74" xfId="7" applyNumberFormat="1" applyFont="1" applyBorder="1" applyAlignment="1">
      <alignment horizontal="right" vertical="center"/>
    </xf>
    <xf numFmtId="3" fontId="5" fillId="0" borderId="125" xfId="7" applyNumberFormat="1" applyFont="1" applyBorder="1" applyAlignment="1">
      <alignment horizontal="right" vertical="center"/>
    </xf>
    <xf numFmtId="0" fontId="5" fillId="0" borderId="52" xfId="7" applyFont="1" applyBorder="1" applyAlignment="1">
      <alignment vertical="center"/>
    </xf>
    <xf numFmtId="3" fontId="5" fillId="0" borderId="127" xfId="7" applyNumberFormat="1" applyFont="1" applyBorder="1" applyAlignment="1">
      <alignment horizontal="right" vertical="center"/>
    </xf>
    <xf numFmtId="3" fontId="5" fillId="0" borderId="128" xfId="7" applyNumberFormat="1" applyFont="1" applyBorder="1" applyAlignment="1">
      <alignment horizontal="right" vertical="center"/>
    </xf>
    <xf numFmtId="3" fontId="5" fillId="0" borderId="109" xfId="7" applyNumberFormat="1" applyFont="1" applyBorder="1" applyAlignment="1">
      <alignment horizontal="right" vertical="center"/>
    </xf>
    <xf numFmtId="0" fontId="5" fillId="0" borderId="72" xfId="7" applyFont="1" applyBorder="1" applyAlignment="1">
      <alignment vertical="center"/>
    </xf>
    <xf numFmtId="0" fontId="5" fillId="0" borderId="99" xfId="7" applyFont="1" applyBorder="1" applyAlignment="1">
      <alignment vertical="center"/>
    </xf>
    <xf numFmtId="3" fontId="6" fillId="0" borderId="129" xfId="7" applyNumberFormat="1" applyFont="1" applyBorder="1" applyAlignment="1">
      <alignment horizontal="right" vertical="center"/>
    </xf>
    <xf numFmtId="3" fontId="6" fillId="0" borderId="130" xfId="7" applyNumberFormat="1" applyFont="1" applyBorder="1" applyAlignment="1">
      <alignment horizontal="right" vertical="center"/>
    </xf>
    <xf numFmtId="3" fontId="6" fillId="0" borderId="131" xfId="7" applyNumberFormat="1" applyFont="1" applyBorder="1" applyAlignment="1">
      <alignment horizontal="right" vertical="center"/>
    </xf>
    <xf numFmtId="0" fontId="5" fillId="0" borderId="95" xfId="7" applyFont="1" applyBorder="1" applyAlignment="1">
      <alignment vertical="center"/>
    </xf>
    <xf numFmtId="3" fontId="5" fillId="0" borderId="97" xfId="7" applyNumberFormat="1" applyFont="1" applyBorder="1" applyAlignment="1">
      <alignment horizontal="right" vertical="center"/>
    </xf>
    <xf numFmtId="0" fontId="5" fillId="0" borderId="85" xfId="7" applyFont="1" applyBorder="1" applyAlignment="1">
      <alignment vertical="center"/>
    </xf>
    <xf numFmtId="3" fontId="5" fillId="0" borderId="87" xfId="7" applyNumberFormat="1" applyFont="1" applyBorder="1" applyAlignment="1">
      <alignment horizontal="right" vertical="center"/>
    </xf>
    <xf numFmtId="3" fontId="5" fillId="0" borderId="132" xfId="7" applyNumberFormat="1" applyFont="1" applyBorder="1" applyAlignment="1">
      <alignment vertical="center"/>
    </xf>
    <xf numFmtId="3" fontId="5" fillId="0" borderId="0" xfId="7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 wrapText="1"/>
    </xf>
    <xf numFmtId="0" fontId="5" fillId="0" borderId="133" xfId="0" applyFont="1" applyBorder="1" applyAlignment="1">
      <alignment horizontal="center" vertical="center" wrapText="1"/>
    </xf>
    <xf numFmtId="0" fontId="5" fillId="0" borderId="98" xfId="0" applyFont="1" applyFill="1" applyBorder="1" applyAlignment="1">
      <alignment horizontal="center" vertical="center" wrapText="1"/>
    </xf>
    <xf numFmtId="0" fontId="5" fillId="0" borderId="134" xfId="0" applyFont="1" applyFill="1" applyBorder="1" applyAlignment="1">
      <alignment horizontal="center" vertical="center" wrapText="1"/>
    </xf>
    <xf numFmtId="0" fontId="5" fillId="0" borderId="135" xfId="0" applyFont="1" applyFill="1" applyBorder="1" applyAlignment="1">
      <alignment horizontal="center" vertical="center" wrapText="1"/>
    </xf>
    <xf numFmtId="0" fontId="5" fillId="0" borderId="136" xfId="0" applyFont="1" applyBorder="1" applyAlignment="1">
      <alignment horizontal="center" vertical="center" wrapText="1"/>
    </xf>
    <xf numFmtId="0" fontId="5" fillId="0" borderId="137" xfId="0" applyFont="1" applyBorder="1" applyAlignment="1">
      <alignment horizontal="center" vertical="center" wrapText="1"/>
    </xf>
    <xf numFmtId="0" fontId="5" fillId="0" borderId="126" xfId="0" applyFont="1" applyBorder="1" applyAlignment="1">
      <alignment horizontal="center" vertical="center" wrapText="1"/>
    </xf>
    <xf numFmtId="0" fontId="5" fillId="0" borderId="138" xfId="7" applyFont="1" applyBorder="1" applyAlignment="1">
      <alignment horizontal="center" vertical="center" wrapText="1"/>
    </xf>
    <xf numFmtId="0" fontId="5" fillId="0" borderId="139" xfId="7" applyFont="1" applyBorder="1" applyAlignment="1">
      <alignment horizontal="center" vertical="center"/>
    </xf>
    <xf numFmtId="0" fontId="5" fillId="0" borderId="139" xfId="7" applyFont="1" applyBorder="1" applyAlignment="1">
      <alignment horizontal="center" vertical="center" wrapText="1"/>
    </xf>
    <xf numFmtId="0" fontId="5" fillId="0" borderId="140" xfId="7" applyFont="1" applyBorder="1" applyAlignment="1">
      <alignment horizontal="center" vertical="center" wrapText="1"/>
    </xf>
    <xf numFmtId="0" fontId="5" fillId="0" borderId="141" xfId="7" applyFont="1" applyBorder="1" applyAlignment="1">
      <alignment horizontal="center" vertical="center" wrapText="1"/>
    </xf>
    <xf numFmtId="0" fontId="5" fillId="0" borderId="142" xfId="7" applyFont="1" applyBorder="1" applyAlignment="1">
      <alignment horizontal="center" vertical="center" wrapText="1"/>
    </xf>
    <xf numFmtId="0" fontId="5" fillId="0" borderId="143" xfId="7" applyFont="1" applyBorder="1" applyAlignment="1">
      <alignment horizontal="center" vertical="center"/>
    </xf>
    <xf numFmtId="0" fontId="5" fillId="0" borderId="144" xfId="7" applyFont="1" applyBorder="1" applyAlignment="1">
      <alignment horizontal="center" vertical="center"/>
    </xf>
    <xf numFmtId="0" fontId="9" fillId="0" borderId="145" xfId="7" applyFont="1" applyBorder="1" applyAlignment="1">
      <alignment horizontal="center" vertical="center"/>
    </xf>
    <xf numFmtId="0" fontId="9" fillId="0" borderId="146" xfId="7" applyFont="1" applyBorder="1" applyAlignment="1">
      <alignment horizontal="center" vertical="center"/>
    </xf>
    <xf numFmtId="0" fontId="6" fillId="3" borderId="119" xfId="7" applyFont="1" applyFill="1" applyBorder="1" applyAlignment="1">
      <alignment vertical="center"/>
    </xf>
    <xf numFmtId="0" fontId="6" fillId="2" borderId="147" xfId="0" applyFont="1" applyFill="1" applyBorder="1" applyAlignment="1">
      <alignment horizontal="center" vertical="center" wrapText="1"/>
    </xf>
    <xf numFmtId="0" fontId="5" fillId="0" borderId="146" xfId="7" applyFont="1" applyBorder="1" applyAlignment="1">
      <alignment horizontal="center" vertical="center"/>
    </xf>
    <xf numFmtId="3" fontId="5" fillId="0" borderId="78" xfId="7" applyNumberFormat="1" applyFont="1" applyBorder="1" applyAlignment="1">
      <alignment horizontal="right" vertical="center"/>
    </xf>
    <xf numFmtId="0" fontId="6" fillId="3" borderId="148" xfId="7" applyFont="1" applyFill="1" applyBorder="1" applyAlignment="1">
      <alignment vertical="center"/>
    </xf>
    <xf numFmtId="0" fontId="5" fillId="0" borderId="138" xfId="0" applyFont="1" applyFill="1" applyBorder="1" applyAlignment="1">
      <alignment horizontal="center" vertical="center" wrapText="1"/>
    </xf>
    <xf numFmtId="0" fontId="5" fillId="0" borderId="151" xfId="0" applyFont="1" applyFill="1" applyBorder="1" applyAlignment="1">
      <alignment horizontal="center" vertical="center" wrapText="1"/>
    </xf>
    <xf numFmtId="3" fontId="6" fillId="0" borderId="148" xfId="0" applyNumberFormat="1" applyFont="1" applyBorder="1" applyAlignment="1">
      <alignment horizontal="right" vertical="center" wrapText="1"/>
    </xf>
    <xf numFmtId="3" fontId="6" fillId="2" borderId="113" xfId="0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2" xfId="0" applyFont="1" applyBorder="1" applyAlignment="1">
      <alignment horizontal="left" vertical="center" wrapText="1"/>
    </xf>
    <xf numFmtId="0" fontId="5" fillId="0" borderId="74" xfId="0" applyFont="1" applyBorder="1" applyAlignment="1">
      <alignment horizontal="left" vertical="center" wrapText="1"/>
    </xf>
    <xf numFmtId="0" fontId="6" fillId="0" borderId="74" xfId="0" applyFont="1" applyBorder="1" applyAlignment="1">
      <alignment horizontal="left" vertical="center" wrapText="1"/>
    </xf>
    <xf numFmtId="0" fontId="6" fillId="0" borderId="153" xfId="0" applyFont="1" applyBorder="1" applyAlignment="1">
      <alignment horizontal="left" vertical="center" wrapText="1"/>
    </xf>
    <xf numFmtId="0" fontId="6" fillId="0" borderId="109" xfId="0" applyFont="1" applyBorder="1" applyAlignment="1">
      <alignment horizontal="left" vertical="center" wrapText="1"/>
    </xf>
    <xf numFmtId="0" fontId="5" fillId="0" borderId="108" xfId="0" applyFont="1" applyBorder="1" applyAlignment="1">
      <alignment horizontal="left" vertical="center" wrapText="1"/>
    </xf>
    <xf numFmtId="0" fontId="6" fillId="2" borderId="101" xfId="0" applyFont="1" applyFill="1" applyBorder="1" applyAlignment="1">
      <alignment horizontal="left" vertical="center" wrapText="1"/>
    </xf>
    <xf numFmtId="3" fontId="6" fillId="0" borderId="67" xfId="0" applyNumberFormat="1" applyFont="1" applyBorder="1" applyAlignment="1">
      <alignment horizontal="right" vertical="center"/>
    </xf>
    <xf numFmtId="0" fontId="5" fillId="0" borderId="34" xfId="0" applyFont="1" applyFill="1" applyBorder="1" applyAlignment="1">
      <alignment horizontal="center" vertical="center" wrapText="1"/>
    </xf>
    <xf numFmtId="0" fontId="5" fillId="0" borderId="75" xfId="0" applyFont="1" applyBorder="1" applyAlignment="1">
      <alignment horizontal="left" vertical="center" wrapText="1"/>
    </xf>
    <xf numFmtId="0" fontId="5" fillId="0" borderId="76" xfId="0" applyFont="1" applyBorder="1" applyAlignment="1">
      <alignment horizontal="left" vertical="center" wrapText="1"/>
    </xf>
    <xf numFmtId="0" fontId="6" fillId="0" borderId="76" xfId="0" applyFont="1" applyBorder="1" applyAlignment="1">
      <alignment horizontal="left" vertical="center" wrapText="1"/>
    </xf>
    <xf numFmtId="0" fontId="6" fillId="0" borderId="157" xfId="0" applyFont="1" applyBorder="1" applyAlignment="1">
      <alignment horizontal="left" vertical="center" wrapText="1"/>
    </xf>
    <xf numFmtId="3" fontId="6" fillId="0" borderId="37" xfId="0" applyNumberFormat="1" applyFont="1" applyBorder="1" applyAlignment="1">
      <alignment horizontal="right" vertical="center" wrapText="1"/>
    </xf>
    <xf numFmtId="3" fontId="6" fillId="0" borderId="159" xfId="0" applyNumberFormat="1" applyFont="1" applyBorder="1" applyAlignment="1">
      <alignment horizontal="right" vertical="center" wrapText="1"/>
    </xf>
    <xf numFmtId="3" fontId="6" fillId="2" borderId="160" xfId="0" applyNumberFormat="1" applyFont="1" applyFill="1" applyBorder="1" applyAlignment="1">
      <alignment horizontal="right" vertical="center" wrapText="1"/>
    </xf>
    <xf numFmtId="3" fontId="6" fillId="2" borderId="161" xfId="0" applyNumberFormat="1" applyFont="1" applyFill="1" applyBorder="1" applyAlignment="1">
      <alignment horizontal="right" vertical="center" wrapText="1"/>
    </xf>
    <xf numFmtId="0" fontId="5" fillId="0" borderId="0" xfId="4" applyFont="1" applyBorder="1" applyAlignment="1">
      <alignment horizontal="right"/>
    </xf>
    <xf numFmtId="0" fontId="12" fillId="0" borderId="0" xfId="7" applyFont="1" applyBorder="1" applyAlignment="1"/>
    <xf numFmtId="0" fontId="5" fillId="0" borderId="71" xfId="7" applyFont="1" applyBorder="1" applyAlignment="1">
      <alignment horizontal="center" vertical="center" wrapText="1"/>
    </xf>
    <xf numFmtId="0" fontId="18" fillId="0" borderId="0" xfId="7" applyFont="1" applyAlignment="1">
      <alignment vertical="center"/>
    </xf>
    <xf numFmtId="3" fontId="5" fillId="0" borderId="0" xfId="7" applyNumberFormat="1" applyFont="1" applyBorder="1" applyAlignment="1">
      <alignment vertical="center"/>
    </xf>
    <xf numFmtId="9" fontId="5" fillId="0" borderId="0" xfId="7" applyNumberFormat="1" applyFont="1" applyBorder="1" applyAlignment="1">
      <alignment horizontal="right" vertical="center"/>
    </xf>
    <xf numFmtId="0" fontId="5" fillId="0" borderId="0" xfId="7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3" applyFont="1" applyBorder="1" applyAlignment="1">
      <alignment horizontal="right"/>
    </xf>
    <xf numFmtId="0" fontId="14" fillId="0" borderId="0" xfId="7" applyFont="1" applyBorder="1" applyAlignment="1">
      <alignment horizontal="center"/>
    </xf>
    <xf numFmtId="0" fontId="6" fillId="0" borderId="13" xfId="0" applyFont="1" applyFill="1" applyBorder="1" applyAlignment="1">
      <alignment horizontal="center" vertical="center" wrapText="1"/>
    </xf>
    <xf numFmtId="0" fontId="5" fillId="0" borderId="0" xfId="3" applyFont="1" applyAlignment="1">
      <alignment horizontal="right" vertical="center"/>
    </xf>
    <xf numFmtId="0" fontId="5" fillId="0" borderId="166" xfId="7" applyFont="1" applyBorder="1" applyAlignment="1">
      <alignment horizontal="center" vertical="center" wrapText="1"/>
    </xf>
    <xf numFmtId="0" fontId="5" fillId="0" borderId="167" xfId="7" applyFont="1" applyBorder="1" applyAlignment="1">
      <alignment horizontal="center" vertical="center"/>
    </xf>
    <xf numFmtId="0" fontId="5" fillId="0" borderId="166" xfId="7" applyFont="1" applyBorder="1" applyAlignment="1">
      <alignment horizontal="center" vertical="center"/>
    </xf>
    <xf numFmtId="3" fontId="5" fillId="0" borderId="168" xfId="7" applyNumberFormat="1" applyFont="1" applyBorder="1" applyAlignment="1">
      <alignment horizontal="center" vertical="center" wrapText="1"/>
    </xf>
    <xf numFmtId="3" fontId="5" fillId="0" borderId="166" xfId="7" applyNumberFormat="1" applyFont="1" applyBorder="1" applyAlignment="1">
      <alignment horizontal="center" vertical="center" wrapText="1"/>
    </xf>
    <xf numFmtId="3" fontId="5" fillId="0" borderId="169" xfId="7" applyNumberFormat="1" applyFont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0" fontId="6" fillId="3" borderId="178" xfId="7" applyFont="1" applyFill="1" applyBorder="1" applyAlignment="1">
      <alignment horizontal="center" vertical="center"/>
    </xf>
    <xf numFmtId="10" fontId="9" fillId="2" borderId="65" xfId="7" applyNumberFormat="1" applyFont="1" applyFill="1" applyBorder="1" applyAlignment="1">
      <alignment horizontal="right" vertical="center"/>
    </xf>
    <xf numFmtId="10" fontId="5" fillId="0" borderId="65" xfId="7" applyNumberFormat="1" applyFont="1" applyBorder="1" applyAlignment="1">
      <alignment horizontal="right" vertical="center"/>
    </xf>
    <xf numFmtId="10" fontId="5" fillId="0" borderId="67" xfId="7" applyNumberFormat="1" applyFont="1" applyBorder="1" applyAlignment="1">
      <alignment horizontal="right" vertical="center"/>
    </xf>
    <xf numFmtId="10" fontId="5" fillId="0" borderId="82" xfId="7" applyNumberFormat="1" applyFont="1" applyBorder="1" applyAlignment="1">
      <alignment horizontal="right" vertical="center"/>
    </xf>
    <xf numFmtId="0" fontId="24" fillId="0" borderId="0" xfId="5" applyFont="1" applyFill="1" applyBorder="1"/>
    <xf numFmtId="0" fontId="24" fillId="0" borderId="0" xfId="5" applyFont="1" applyFill="1" applyBorder="1" applyAlignment="1">
      <alignment vertical="center" wrapText="1"/>
    </xf>
    <xf numFmtId="0" fontId="14" fillId="0" borderId="0" xfId="7" applyFont="1" applyBorder="1" applyAlignment="1"/>
    <xf numFmtId="0" fontId="12" fillId="0" borderId="151" xfId="7" applyFont="1" applyBorder="1" applyAlignment="1">
      <alignment horizontal="center" vertical="center" wrapText="1"/>
    </xf>
    <xf numFmtId="0" fontId="12" fillId="0" borderId="121" xfId="7" applyFont="1" applyBorder="1" applyAlignment="1">
      <alignment horizontal="center" vertical="center"/>
    </xf>
    <xf numFmtId="10" fontId="9" fillId="0" borderId="5" xfId="7" applyNumberFormat="1" applyFont="1" applyBorder="1" applyAlignment="1">
      <alignment horizontal="right" vertical="center"/>
    </xf>
    <xf numFmtId="10" fontId="5" fillId="0" borderId="5" xfId="7" applyNumberFormat="1" applyFont="1" applyBorder="1" applyAlignment="1">
      <alignment horizontal="right" vertical="center"/>
    </xf>
    <xf numFmtId="10" fontId="6" fillId="2" borderId="5" xfId="7" applyNumberFormat="1" applyFont="1" applyFill="1" applyBorder="1" applyAlignment="1">
      <alignment horizontal="right" vertical="center"/>
    </xf>
    <xf numFmtId="10" fontId="9" fillId="0" borderId="17" xfId="7" applyNumberFormat="1" applyFont="1" applyBorder="1" applyAlignment="1">
      <alignment vertical="center"/>
    </xf>
    <xf numFmtId="10" fontId="5" fillId="0" borderId="17" xfId="7" applyNumberFormat="1" applyFont="1" applyBorder="1" applyAlignment="1">
      <alignment vertical="center"/>
    </xf>
    <xf numFmtId="10" fontId="6" fillId="2" borderId="182" xfId="7" applyNumberFormat="1" applyFont="1" applyFill="1" applyBorder="1" applyAlignment="1">
      <alignment vertical="center"/>
    </xf>
    <xf numFmtId="10" fontId="5" fillId="0" borderId="183" xfId="7" applyNumberFormat="1" applyFont="1" applyBorder="1" applyAlignment="1">
      <alignment horizontal="right" vertical="center"/>
    </xf>
    <xf numFmtId="10" fontId="5" fillId="0" borderId="184" xfId="7" applyNumberFormat="1" applyFont="1" applyBorder="1" applyAlignment="1">
      <alignment horizontal="right" vertical="center"/>
    </xf>
    <xf numFmtId="10" fontId="5" fillId="0" borderId="102" xfId="7" applyNumberFormat="1" applyFont="1" applyBorder="1" applyAlignment="1">
      <alignment vertical="center"/>
    </xf>
    <xf numFmtId="10" fontId="6" fillId="0" borderId="185" xfId="7" applyNumberFormat="1" applyFont="1" applyBorder="1" applyAlignment="1">
      <alignment horizontal="right" vertical="center"/>
    </xf>
    <xf numFmtId="10" fontId="5" fillId="0" borderId="89" xfId="7" applyNumberFormat="1" applyFont="1" applyBorder="1" applyAlignment="1">
      <alignment horizontal="right" vertical="center"/>
    </xf>
    <xf numFmtId="10" fontId="5" fillId="0" borderId="165" xfId="7" applyNumberFormat="1" applyFont="1" applyBorder="1" applyAlignment="1">
      <alignment horizontal="right" vertical="center"/>
    </xf>
    <xf numFmtId="10" fontId="5" fillId="0" borderId="186" xfId="7" applyNumberFormat="1" applyFont="1" applyBorder="1" applyAlignment="1">
      <alignment horizontal="right" vertical="center"/>
    </xf>
    <xf numFmtId="10" fontId="6" fillId="0" borderId="131" xfId="7" applyNumberFormat="1" applyFont="1" applyBorder="1" applyAlignment="1">
      <alignment horizontal="right" vertical="center"/>
    </xf>
    <xf numFmtId="49" fontId="6" fillId="0" borderId="196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97" xfId="0" applyFont="1" applyBorder="1" applyAlignment="1">
      <alignment horizontal="left" vertical="center" wrapText="1"/>
    </xf>
    <xf numFmtId="3" fontId="5" fillId="0" borderId="61" xfId="0" applyNumberFormat="1" applyFont="1" applyBorder="1" applyAlignment="1">
      <alignment horizontal="right" vertical="center" wrapText="1"/>
    </xf>
    <xf numFmtId="3" fontId="5" fillId="0" borderId="198" xfId="0" applyNumberFormat="1" applyFont="1" applyBorder="1" applyAlignment="1">
      <alignment horizontal="right" vertical="center" wrapText="1"/>
    </xf>
    <xf numFmtId="3" fontId="5" fillId="0" borderId="24" xfId="5" applyNumberFormat="1" applyFont="1" applyFill="1" applyBorder="1" applyAlignment="1">
      <alignment horizontal="center" vertical="center"/>
    </xf>
    <xf numFmtId="3" fontId="5" fillId="0" borderId="26" xfId="5" applyNumberFormat="1" applyFont="1" applyFill="1" applyBorder="1" applyAlignment="1">
      <alignment horizontal="center" vertical="center"/>
    </xf>
    <xf numFmtId="3" fontId="5" fillId="0" borderId="14" xfId="5" applyNumberFormat="1" applyFont="1" applyFill="1" applyBorder="1" applyAlignment="1">
      <alignment horizontal="center" vertical="center"/>
    </xf>
    <xf numFmtId="3" fontId="5" fillId="0" borderId="199" xfId="5" applyNumberFormat="1" applyFont="1" applyFill="1" applyBorder="1" applyAlignment="1">
      <alignment horizontal="center" vertical="center"/>
    </xf>
    <xf numFmtId="3" fontId="6" fillId="2" borderId="99" xfId="0" applyNumberFormat="1" applyFont="1" applyFill="1" applyBorder="1" applyAlignment="1">
      <alignment horizontal="right" vertical="center" wrapText="1"/>
    </xf>
    <xf numFmtId="3" fontId="5" fillId="0" borderId="152" xfId="0" applyNumberFormat="1" applyFont="1" applyBorder="1" applyAlignment="1">
      <alignment horizontal="right" vertical="center" wrapText="1"/>
    </xf>
    <xf numFmtId="3" fontId="5" fillId="0" borderId="74" xfId="0" applyNumberFormat="1" applyFont="1" applyBorder="1" applyAlignment="1">
      <alignment horizontal="right" vertical="center" wrapText="1"/>
    </xf>
    <xf numFmtId="3" fontId="6" fillId="0" borderId="153" xfId="0" applyNumberFormat="1" applyFont="1" applyBorder="1" applyAlignment="1">
      <alignment horizontal="right" vertical="center" wrapText="1"/>
    </xf>
    <xf numFmtId="3" fontId="6" fillId="2" borderId="101" xfId="0" applyNumberFormat="1" applyFont="1" applyFill="1" applyBorder="1" applyAlignment="1">
      <alignment horizontal="right" vertical="center" wrapText="1"/>
    </xf>
    <xf numFmtId="3" fontId="6" fillId="0" borderId="109" xfId="0" applyNumberFormat="1" applyFont="1" applyBorder="1" applyAlignment="1">
      <alignment horizontal="right" vertical="center" wrapText="1"/>
    </xf>
    <xf numFmtId="3" fontId="6" fillId="0" borderId="125" xfId="0" applyNumberFormat="1" applyFont="1" applyBorder="1" applyAlignment="1">
      <alignment horizontal="right" vertical="center" wrapText="1"/>
    </xf>
    <xf numFmtId="3" fontId="25" fillId="0" borderId="0" xfId="0" applyNumberFormat="1" applyFont="1" applyAlignment="1">
      <alignment horizontal="right" vertical="top" wrapText="1"/>
    </xf>
    <xf numFmtId="3" fontId="26" fillId="0" borderId="0" xfId="0" applyNumberFormat="1" applyFont="1" applyAlignment="1">
      <alignment horizontal="right" vertical="top" wrapText="1"/>
    </xf>
    <xf numFmtId="3" fontId="6" fillId="4" borderId="4" xfId="0" applyNumberFormat="1" applyFont="1" applyFill="1" applyBorder="1" applyAlignment="1">
      <alignment horizontal="right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center" wrapText="1"/>
    </xf>
    <xf numFmtId="10" fontId="6" fillId="4" borderId="5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center" vertical="center" wrapText="1"/>
    </xf>
    <xf numFmtId="10" fontId="6" fillId="4" borderId="16" xfId="0" applyNumberFormat="1" applyFont="1" applyFill="1" applyBorder="1" applyAlignment="1">
      <alignment vertical="center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left" vertical="center" wrapText="1"/>
    </xf>
    <xf numFmtId="3" fontId="6" fillId="4" borderId="34" xfId="0" applyNumberFormat="1" applyFont="1" applyFill="1" applyBorder="1" applyAlignment="1">
      <alignment horizontal="right" vertical="center" wrapText="1"/>
    </xf>
    <xf numFmtId="3" fontId="6" fillId="4" borderId="14" xfId="0" applyNumberFormat="1" applyFont="1" applyFill="1" applyBorder="1" applyAlignment="1">
      <alignment vertical="center"/>
    </xf>
    <xf numFmtId="0" fontId="5" fillId="0" borderId="201" xfId="0" applyFont="1" applyBorder="1" applyAlignment="1">
      <alignment horizontal="left" vertical="center" wrapText="1"/>
    </xf>
    <xf numFmtId="0" fontId="5" fillId="0" borderId="116" xfId="0" applyFont="1" applyBorder="1" applyAlignment="1">
      <alignment horizontal="left" vertical="center" wrapText="1"/>
    </xf>
    <xf numFmtId="0" fontId="9" fillId="0" borderId="116" xfId="0" applyFont="1" applyBorder="1" applyAlignment="1">
      <alignment horizontal="left" vertical="center" wrapText="1"/>
    </xf>
    <xf numFmtId="0" fontId="6" fillId="0" borderId="116" xfId="0" applyFont="1" applyBorder="1" applyAlignment="1">
      <alignment horizontal="left" vertical="center" wrapText="1"/>
    </xf>
    <xf numFmtId="0" fontId="10" fillId="0" borderId="116" xfId="0" applyFont="1" applyBorder="1" applyAlignment="1">
      <alignment horizontal="left" vertical="center" wrapText="1"/>
    </xf>
    <xf numFmtId="0" fontId="6" fillId="0" borderId="112" xfId="0" applyFont="1" applyBorder="1" applyAlignment="1">
      <alignment horizontal="left" vertical="center" wrapText="1"/>
    </xf>
    <xf numFmtId="10" fontId="5" fillId="0" borderId="202" xfId="0" applyNumberFormat="1" applyFont="1" applyBorder="1" applyAlignment="1">
      <alignment horizontal="right" vertical="center" wrapText="1"/>
    </xf>
    <xf numFmtId="10" fontId="5" fillId="0" borderId="203" xfId="0" applyNumberFormat="1" applyFont="1" applyBorder="1" applyAlignment="1">
      <alignment horizontal="right" vertical="center" wrapText="1"/>
    </xf>
    <xf numFmtId="10" fontId="9" fillId="0" borderId="203" xfId="0" applyNumberFormat="1" applyFont="1" applyBorder="1" applyAlignment="1">
      <alignment horizontal="right" vertical="center" wrapText="1"/>
    </xf>
    <xf numFmtId="10" fontId="6" fillId="0" borderId="203" xfId="0" applyNumberFormat="1" applyFont="1" applyFill="1" applyBorder="1" applyAlignment="1">
      <alignment horizontal="right" vertical="center" wrapText="1"/>
    </xf>
    <xf numFmtId="10" fontId="10" fillId="0" borderId="203" xfId="0" applyNumberFormat="1" applyFont="1" applyBorder="1" applyAlignment="1">
      <alignment horizontal="right" vertical="center" wrapText="1"/>
    </xf>
    <xf numFmtId="10" fontId="6" fillId="0" borderId="204" xfId="0" applyNumberFormat="1" applyFont="1" applyBorder="1" applyAlignment="1">
      <alignment horizontal="right" vertical="center" wrapText="1"/>
    </xf>
    <xf numFmtId="0" fontId="5" fillId="0" borderId="205" xfId="0" applyFont="1" applyBorder="1" applyAlignment="1">
      <alignment horizontal="center" vertical="center" wrapText="1"/>
    </xf>
    <xf numFmtId="0" fontId="5" fillId="0" borderId="77" xfId="0" applyFont="1" applyBorder="1" applyAlignment="1">
      <alignment horizontal="center" vertical="center" wrapText="1"/>
    </xf>
    <xf numFmtId="0" fontId="6" fillId="4" borderId="77" xfId="0" applyFont="1" applyFill="1" applyBorder="1" applyAlignment="1">
      <alignment horizontal="center" vertical="center" wrapText="1"/>
    </xf>
    <xf numFmtId="0" fontId="6" fillId="4" borderId="206" xfId="0" applyFont="1" applyFill="1" applyBorder="1" applyAlignment="1">
      <alignment horizontal="left" vertical="center" wrapText="1"/>
    </xf>
    <xf numFmtId="10" fontId="6" fillId="4" borderId="26" xfId="0" applyNumberFormat="1" applyFont="1" applyFill="1" applyBorder="1" applyAlignment="1">
      <alignment horizontal="right" vertical="center" wrapText="1"/>
    </xf>
    <xf numFmtId="0" fontId="6" fillId="4" borderId="45" xfId="0" applyFont="1" applyFill="1" applyBorder="1" applyAlignment="1">
      <alignment horizontal="center" vertical="center" wrapText="1"/>
    </xf>
    <xf numFmtId="0" fontId="6" fillId="4" borderId="69" xfId="0" applyFont="1" applyFill="1" applyBorder="1" applyAlignment="1">
      <alignment horizontal="left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left" vertical="center" wrapText="1"/>
    </xf>
    <xf numFmtId="3" fontId="6" fillId="4" borderId="19" xfId="0" applyNumberFormat="1" applyFont="1" applyFill="1" applyBorder="1" applyAlignment="1">
      <alignment horizontal="right" vertical="center" wrapText="1"/>
    </xf>
    <xf numFmtId="10" fontId="6" fillId="4" borderId="20" xfId="0" applyNumberFormat="1" applyFont="1" applyFill="1" applyBorder="1" applyAlignment="1">
      <alignment horizontal="right" vertical="center" wrapText="1"/>
    </xf>
    <xf numFmtId="0" fontId="6" fillId="0" borderId="77" xfId="0" applyFont="1" applyFill="1" applyBorder="1" applyAlignment="1">
      <alignment horizontal="center" vertical="center" wrapText="1"/>
    </xf>
    <xf numFmtId="0" fontId="5" fillId="0" borderId="207" xfId="0" applyFont="1" applyBorder="1" applyAlignment="1">
      <alignment horizontal="left" vertical="center" wrapText="1"/>
    </xf>
    <xf numFmtId="3" fontId="6" fillId="4" borderId="121" xfId="0" applyNumberFormat="1" applyFont="1" applyFill="1" applyBorder="1" applyAlignment="1">
      <alignment horizontal="right" vertical="center" wrapText="1"/>
    </xf>
    <xf numFmtId="0" fontId="6" fillId="4" borderId="32" xfId="0" applyFont="1" applyFill="1" applyBorder="1" applyAlignment="1">
      <alignment horizontal="left" vertical="center" wrapText="1"/>
    </xf>
    <xf numFmtId="3" fontId="6" fillId="4" borderId="5" xfId="0" applyNumberFormat="1" applyFont="1" applyFill="1" applyBorder="1" applyAlignment="1">
      <alignment horizontal="right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3" fontId="9" fillId="4" borderId="91" xfId="4" applyNumberFormat="1" applyFont="1" applyFill="1" applyBorder="1" applyAlignment="1">
      <alignment horizontal="right" vertical="center"/>
    </xf>
    <xf numFmtId="10" fontId="9" fillId="4" borderId="93" xfId="4" applyNumberFormat="1" applyFont="1" applyFill="1" applyBorder="1" applyAlignment="1">
      <alignment horizontal="right" vertical="center"/>
    </xf>
    <xf numFmtId="0" fontId="9" fillId="4" borderId="14" xfId="0" applyFont="1" applyFill="1" applyBorder="1" applyAlignment="1">
      <alignment horizontal="left" vertical="center" wrapText="1"/>
    </xf>
    <xf numFmtId="3" fontId="9" fillId="4" borderId="209" xfId="4" applyNumberFormat="1" applyFont="1" applyFill="1" applyBorder="1" applyAlignment="1">
      <alignment horizontal="right" vertical="center"/>
    </xf>
    <xf numFmtId="49" fontId="9" fillId="4" borderId="13" xfId="0" applyNumberFormat="1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left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9" fillId="4" borderId="4" xfId="4" applyFont="1" applyFill="1" applyBorder="1" applyAlignment="1">
      <alignment vertical="center" wrapText="1"/>
    </xf>
    <xf numFmtId="3" fontId="9" fillId="4" borderId="86" xfId="4" applyNumberFormat="1" applyFont="1" applyFill="1" applyBorder="1" applyAlignment="1">
      <alignment horizontal="right" vertical="center"/>
    </xf>
    <xf numFmtId="10" fontId="9" fillId="4" borderId="84" xfId="4" applyNumberFormat="1" applyFont="1" applyFill="1" applyBorder="1" applyAlignment="1">
      <alignment horizontal="right" vertical="center"/>
    </xf>
    <xf numFmtId="0" fontId="9" fillId="4" borderId="90" xfId="4" applyFont="1" applyFill="1" applyBorder="1" applyAlignment="1">
      <alignment vertical="center" wrapText="1"/>
    </xf>
    <xf numFmtId="3" fontId="9" fillId="4" borderId="92" xfId="0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18" xfId="0" applyNumberFormat="1" applyFont="1" applyFill="1" applyBorder="1" applyAlignment="1">
      <alignment horizontal="center" vertical="center" wrapText="1"/>
    </xf>
    <xf numFmtId="49" fontId="10" fillId="0" borderId="22" xfId="0" applyNumberFormat="1" applyFont="1" applyBorder="1" applyAlignment="1">
      <alignment horizontal="center" vertical="center" wrapText="1"/>
    </xf>
    <xf numFmtId="49" fontId="5" fillId="0" borderId="22" xfId="0" applyNumberFormat="1" applyFont="1" applyBorder="1" applyAlignment="1">
      <alignment horizontal="center"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49" fontId="5" fillId="0" borderId="22" xfId="0" applyNumberFormat="1" applyFont="1" applyFill="1" applyBorder="1" applyAlignment="1">
      <alignment horizontal="center" vertical="center" wrapText="1"/>
    </xf>
    <xf numFmtId="49" fontId="5" fillId="0" borderId="40" xfId="0" applyNumberFormat="1" applyFont="1" applyFill="1" applyBorder="1" applyAlignment="1">
      <alignment horizontal="center" vertical="center" wrapText="1"/>
    </xf>
    <xf numFmtId="49" fontId="6" fillId="0" borderId="40" xfId="0" applyNumberFormat="1" applyFont="1" applyFill="1" applyBorder="1" applyAlignment="1">
      <alignment horizontal="center" vertical="center" wrapText="1"/>
    </xf>
    <xf numFmtId="3" fontId="5" fillId="0" borderId="200" xfId="0" applyNumberFormat="1" applyFont="1" applyBorder="1" applyAlignment="1">
      <alignment horizontal="right" vertical="center" wrapText="1"/>
    </xf>
    <xf numFmtId="0" fontId="5" fillId="0" borderId="40" xfId="0" applyFont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80" xfId="0" applyFont="1" applyFill="1" applyBorder="1" applyAlignment="1">
      <alignment horizontal="center" vertical="top" wrapText="1"/>
    </xf>
    <xf numFmtId="3" fontId="5" fillId="0" borderId="0" xfId="0" applyNumberFormat="1" applyFont="1" applyBorder="1" applyAlignment="1">
      <alignment horizontal="right" vertical="top" wrapText="1"/>
    </xf>
    <xf numFmtId="0" fontId="5" fillId="0" borderId="0" xfId="3" applyFont="1" applyAlignment="1">
      <alignment horizontal="right" vertical="center"/>
    </xf>
    <xf numFmtId="0" fontId="6" fillId="0" borderId="7" xfId="0" applyFont="1" applyFill="1" applyBorder="1" applyAlignment="1">
      <alignment horizontal="left" vertical="center" wrapText="1"/>
    </xf>
    <xf numFmtId="3" fontId="6" fillId="0" borderId="7" xfId="0" applyNumberFormat="1" applyFont="1" applyFill="1" applyBorder="1" applyAlignment="1">
      <alignment horizontal="right" vertical="center" wrapText="1"/>
    </xf>
    <xf numFmtId="3" fontId="6" fillId="0" borderId="16" xfId="0" applyNumberFormat="1" applyFont="1" applyFill="1" applyBorder="1" applyAlignment="1">
      <alignment horizontal="right" vertical="center" wrapText="1"/>
    </xf>
    <xf numFmtId="3" fontId="6" fillId="4" borderId="14" xfId="0" applyNumberFormat="1" applyFont="1" applyFill="1" applyBorder="1" applyAlignment="1">
      <alignment horizontal="right" vertical="center" wrapText="1"/>
    </xf>
    <xf numFmtId="0" fontId="5" fillId="0" borderId="21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vertical="center"/>
    </xf>
    <xf numFmtId="3" fontId="5" fillId="0" borderId="7" xfId="1" applyNumberFormat="1" applyFont="1" applyBorder="1" applyAlignment="1">
      <alignment horizontal="right" vertical="center"/>
    </xf>
    <xf numFmtId="0" fontId="5" fillId="0" borderId="7" xfId="1" applyFont="1" applyBorder="1" applyAlignment="1">
      <alignment horizontal="right" vertical="center"/>
    </xf>
    <xf numFmtId="3" fontId="5" fillId="0" borderId="7" xfId="1" applyNumberFormat="1" applyFont="1" applyBorder="1" applyAlignment="1">
      <alignment vertical="center"/>
    </xf>
    <xf numFmtId="3" fontId="5" fillId="0" borderId="16" xfId="1" applyNumberFormat="1" applyFont="1" applyBorder="1" applyAlignment="1">
      <alignment horizontal="right" vertical="center"/>
    </xf>
    <xf numFmtId="3" fontId="5" fillId="0" borderId="210" xfId="7" applyNumberFormat="1" applyFont="1" applyBorder="1" applyAlignment="1">
      <alignment horizontal="center" vertical="center" wrapText="1"/>
    </xf>
    <xf numFmtId="3" fontId="5" fillId="0" borderId="211" xfId="7" applyNumberFormat="1" applyFont="1" applyBorder="1" applyAlignment="1">
      <alignment horizontal="center" vertical="center" wrapText="1"/>
    </xf>
    <xf numFmtId="3" fontId="5" fillId="0" borderId="50" xfId="7" applyNumberFormat="1" applyFont="1" applyBorder="1" applyAlignment="1">
      <alignment horizontal="center" vertical="center" wrapText="1"/>
    </xf>
    <xf numFmtId="3" fontId="5" fillId="0" borderId="212" xfId="7" applyNumberFormat="1" applyFont="1" applyBorder="1" applyAlignment="1">
      <alignment horizontal="center" vertical="center" wrapText="1"/>
    </xf>
    <xf numFmtId="0" fontId="5" fillId="0" borderId="2" xfId="8" applyFont="1" applyBorder="1" applyAlignment="1">
      <alignment horizontal="center" vertical="center" wrapText="1"/>
    </xf>
    <xf numFmtId="0" fontId="5" fillId="0" borderId="24" xfId="8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3" fontId="5" fillId="0" borderId="17" xfId="0" applyNumberFormat="1" applyFont="1" applyBorder="1" applyAlignment="1">
      <alignment horizontal="right" vertical="center" wrapText="1"/>
    </xf>
    <xf numFmtId="0" fontId="4" fillId="0" borderId="0" xfId="0" applyFont="1" applyAlignment="1"/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27" fillId="0" borderId="0" xfId="0" applyFont="1" applyBorder="1" applyAlignment="1">
      <alignment vertical="center"/>
    </xf>
    <xf numFmtId="0" fontId="28" fillId="0" borderId="0" xfId="0" applyFont="1" applyFill="1"/>
    <xf numFmtId="0" fontId="27" fillId="0" borderId="0" xfId="0" applyFont="1" applyBorder="1" applyAlignment="1">
      <alignment horizontal="right"/>
    </xf>
    <xf numFmtId="0" fontId="27" fillId="0" borderId="0" xfId="0" applyFont="1" applyBorder="1" applyAlignment="1">
      <alignment horizontal="right" vertical="center"/>
    </xf>
    <xf numFmtId="0" fontId="28" fillId="0" borderId="0" xfId="1" applyFont="1"/>
    <xf numFmtId="0" fontId="27" fillId="0" borderId="0" xfId="0" applyFont="1" applyAlignment="1">
      <alignment vertical="center"/>
    </xf>
    <xf numFmtId="0" fontId="27" fillId="0" borderId="0" xfId="0" applyFont="1"/>
    <xf numFmtId="0" fontId="27" fillId="0" borderId="0" xfId="0" applyFont="1" applyBorder="1" applyAlignment="1">
      <alignment horizontal="center" vertical="center"/>
    </xf>
    <xf numFmtId="0" fontId="27" fillId="0" borderId="138" xfId="0" applyFont="1" applyFill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/>
    </xf>
    <xf numFmtId="0" fontId="27" fillId="0" borderId="59" xfId="0" applyFont="1" applyBorder="1" applyAlignment="1">
      <alignment horizontal="center" vertical="center" wrapText="1"/>
    </xf>
    <xf numFmtId="0" fontId="27" fillId="0" borderId="54" xfId="0" applyFont="1" applyBorder="1" applyAlignment="1">
      <alignment horizontal="center" vertical="center" wrapText="1"/>
    </xf>
    <xf numFmtId="0" fontId="27" fillId="0" borderId="55" xfId="0" applyFont="1" applyBorder="1" applyAlignment="1">
      <alignment horizontal="center" vertical="center" wrapText="1"/>
    </xf>
    <xf numFmtId="0" fontId="27" fillId="0" borderId="151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8" fillId="0" borderId="0" xfId="0" applyFont="1"/>
    <xf numFmtId="49" fontId="27" fillId="0" borderId="56" xfId="0" applyNumberFormat="1" applyFont="1" applyBorder="1" applyAlignment="1">
      <alignment horizontal="center" vertical="center" wrapText="1"/>
    </xf>
    <xf numFmtId="0" fontId="27" fillId="0" borderId="152" xfId="0" applyFont="1" applyBorder="1" applyAlignment="1">
      <alignment horizontal="left" vertical="center" wrapText="1"/>
    </xf>
    <xf numFmtId="3" fontId="27" fillId="0" borderId="51" xfId="0" applyNumberFormat="1" applyFont="1" applyBorder="1" applyAlignment="1">
      <alignment horizontal="right" vertical="center" wrapText="1"/>
    </xf>
    <xf numFmtId="3" fontId="27" fillId="0" borderId="162" xfId="0" applyNumberFormat="1" applyFont="1" applyBorder="1" applyAlignment="1">
      <alignment horizontal="right" vertical="center" wrapText="1"/>
    </xf>
    <xf numFmtId="49" fontId="27" fillId="0" borderId="57" xfId="0" applyNumberFormat="1" applyFont="1" applyBorder="1" applyAlignment="1">
      <alignment horizontal="center" vertical="center" wrapText="1"/>
    </xf>
    <xf numFmtId="0" fontId="27" fillId="0" borderId="74" xfId="0" applyFont="1" applyBorder="1" applyAlignment="1">
      <alignment horizontal="left" vertical="center" wrapText="1"/>
    </xf>
    <xf numFmtId="3" fontId="27" fillId="0" borderId="52" xfId="0" applyNumberFormat="1" applyFont="1" applyBorder="1" applyAlignment="1">
      <alignment horizontal="right" vertical="center" wrapText="1"/>
    </xf>
    <xf numFmtId="3" fontId="27" fillId="0" borderId="73" xfId="0" applyNumberFormat="1" applyFont="1" applyBorder="1" applyAlignment="1">
      <alignment horizontal="right" vertical="center" wrapText="1"/>
    </xf>
    <xf numFmtId="49" fontId="29" fillId="0" borderId="57" xfId="0" applyNumberFormat="1" applyFont="1" applyBorder="1" applyAlignment="1">
      <alignment horizontal="center" vertical="center" wrapText="1"/>
    </xf>
    <xf numFmtId="0" fontId="29" fillId="0" borderId="74" xfId="0" applyFont="1" applyBorder="1" applyAlignment="1">
      <alignment horizontal="left" vertical="center" wrapText="1"/>
    </xf>
    <xf numFmtId="3" fontId="29" fillId="0" borderId="52" xfId="0" applyNumberFormat="1" applyFont="1" applyBorder="1" applyAlignment="1">
      <alignment horizontal="right" vertical="center" wrapText="1"/>
    </xf>
    <xf numFmtId="3" fontId="29" fillId="0" borderId="73" xfId="0" applyNumberFormat="1" applyFont="1" applyBorder="1" applyAlignment="1">
      <alignment horizontal="right" vertical="center" wrapText="1"/>
    </xf>
    <xf numFmtId="49" fontId="29" fillId="0" borderId="58" xfId="0" applyNumberFormat="1" applyFont="1" applyBorder="1" applyAlignment="1">
      <alignment horizontal="center" vertical="center" wrapText="1"/>
    </xf>
    <xf numFmtId="0" fontId="29" fillId="0" borderId="153" xfId="0" applyFont="1" applyBorder="1" applyAlignment="1">
      <alignment horizontal="left" vertical="center" wrapText="1"/>
    </xf>
    <xf numFmtId="3" fontId="29" fillId="0" borderId="154" xfId="0" applyNumberFormat="1" applyFont="1" applyBorder="1" applyAlignment="1">
      <alignment horizontal="right" vertical="center" wrapText="1"/>
    </xf>
    <xf numFmtId="3" fontId="29" fillId="0" borderId="148" xfId="0" applyNumberFormat="1" applyFont="1" applyBorder="1" applyAlignment="1">
      <alignment horizontal="right" vertical="center" wrapText="1"/>
    </xf>
    <xf numFmtId="3" fontId="29" fillId="0" borderId="163" xfId="0" applyNumberFormat="1" applyFont="1" applyBorder="1" applyAlignment="1">
      <alignment horizontal="right" vertical="center" wrapText="1"/>
    </xf>
    <xf numFmtId="49" fontId="29" fillId="2" borderId="68" xfId="0" applyNumberFormat="1" applyFont="1" applyFill="1" applyBorder="1" applyAlignment="1">
      <alignment horizontal="center" vertical="center" wrapText="1"/>
    </xf>
    <xf numFmtId="0" fontId="29" fillId="2" borderId="14" xfId="0" applyFont="1" applyFill="1" applyBorder="1" applyAlignment="1">
      <alignment horizontal="left" vertical="center" wrapText="1"/>
    </xf>
    <xf numFmtId="3" fontId="29" fillId="2" borderId="113" xfId="0" applyNumberFormat="1" applyFont="1" applyFill="1" applyBorder="1" applyAlignment="1">
      <alignment horizontal="right" vertical="center" wrapText="1"/>
    </xf>
    <xf numFmtId="3" fontId="29" fillId="2" borderId="71" xfId="0" applyNumberFormat="1" applyFont="1" applyFill="1" applyBorder="1" applyAlignment="1">
      <alignment horizontal="right" vertical="center" wrapText="1"/>
    </xf>
    <xf numFmtId="49" fontId="29" fillId="0" borderId="68" xfId="0" applyNumberFormat="1" applyFont="1" applyBorder="1" applyAlignment="1">
      <alignment horizontal="center" vertical="center" wrapText="1"/>
    </xf>
    <xf numFmtId="0" fontId="29" fillId="0" borderId="37" xfId="0" applyFont="1" applyBorder="1" applyAlignment="1">
      <alignment horizontal="left" vertical="center" wrapText="1"/>
    </xf>
    <xf numFmtId="3" fontId="27" fillId="0" borderId="0" xfId="0" applyNumberFormat="1" applyFont="1" applyFill="1"/>
    <xf numFmtId="3" fontId="27" fillId="0" borderId="2" xfId="0" applyNumberFormat="1" applyFont="1" applyBorder="1" applyAlignment="1">
      <alignment horizontal="right" vertical="center" wrapText="1"/>
    </xf>
    <xf numFmtId="3" fontId="27" fillId="0" borderId="21" xfId="0" applyNumberFormat="1" applyFont="1" applyBorder="1" applyAlignment="1">
      <alignment horizontal="right" vertical="center" wrapText="1"/>
    </xf>
    <xf numFmtId="3" fontId="27" fillId="0" borderId="4" xfId="0" applyNumberFormat="1" applyFont="1" applyBorder="1" applyAlignment="1">
      <alignment horizontal="right" vertical="center" wrapText="1"/>
    </xf>
    <xf numFmtId="3" fontId="27" fillId="0" borderId="5" xfId="0" applyNumberFormat="1" applyFont="1" applyBorder="1" applyAlignment="1">
      <alignment horizontal="right" vertical="center" wrapText="1"/>
    </xf>
    <xf numFmtId="3" fontId="27" fillId="0" borderId="155" xfId="0" applyNumberFormat="1" applyFont="1" applyBorder="1" applyAlignment="1">
      <alignment horizontal="right" vertical="center" wrapText="1"/>
    </xf>
    <xf numFmtId="3" fontId="27" fillId="0" borderId="156" xfId="0" applyNumberFormat="1" applyFont="1" applyBorder="1" applyAlignment="1">
      <alignment horizontal="right" vertical="center" wrapText="1"/>
    </xf>
    <xf numFmtId="49" fontId="29" fillId="0" borderId="196" xfId="0" applyNumberFormat="1" applyFont="1" applyBorder="1" applyAlignment="1">
      <alignment horizontal="center" vertical="center" wrapText="1"/>
    </xf>
    <xf numFmtId="0" fontId="29" fillId="0" borderId="109" xfId="0" applyFont="1" applyBorder="1" applyAlignment="1">
      <alignment horizontal="left" vertical="center" wrapText="1"/>
    </xf>
    <xf numFmtId="3" fontId="29" fillId="0" borderId="53" xfId="0" applyNumberFormat="1" applyFont="1" applyBorder="1" applyAlignment="1">
      <alignment horizontal="right" vertical="center" wrapText="1"/>
    </xf>
    <xf numFmtId="3" fontId="29" fillId="0" borderId="49" xfId="0" applyNumberFormat="1" applyFont="1" applyBorder="1" applyAlignment="1">
      <alignment horizontal="right" vertical="center" wrapText="1"/>
    </xf>
    <xf numFmtId="3" fontId="29" fillId="0" borderId="50" xfId="0" applyNumberFormat="1" applyFont="1" applyBorder="1" applyAlignment="1">
      <alignment horizontal="right" vertical="center" wrapText="1"/>
    </xf>
    <xf numFmtId="49" fontId="29" fillId="0" borderId="0" xfId="0" applyNumberFormat="1" applyFont="1" applyBorder="1" applyAlignment="1">
      <alignment horizontal="center" vertical="center" wrapText="1"/>
    </xf>
    <xf numFmtId="0" fontId="29" fillId="0" borderId="0" xfId="0" applyFont="1" applyBorder="1" applyAlignment="1">
      <alignment horizontal="left" vertical="center" wrapText="1"/>
    </xf>
    <xf numFmtId="3" fontId="29" fillId="0" borderId="0" xfId="0" applyNumberFormat="1" applyFont="1" applyBorder="1" applyAlignment="1">
      <alignment horizontal="right" vertical="center" wrapText="1"/>
    </xf>
    <xf numFmtId="3" fontId="29" fillId="0" borderId="0" xfId="0" applyNumberFormat="1" applyFont="1" applyBorder="1" applyAlignment="1">
      <alignment horizontal="right" vertical="top" wrapText="1"/>
    </xf>
    <xf numFmtId="3" fontId="29" fillId="0" borderId="0" xfId="0" applyNumberFormat="1" applyFont="1" applyAlignment="1">
      <alignment horizontal="right" vertical="top" wrapText="1"/>
    </xf>
    <xf numFmtId="49" fontId="27" fillId="0" borderId="63" xfId="0" applyNumberFormat="1" applyFont="1" applyBorder="1" applyAlignment="1">
      <alignment horizontal="center" vertical="center" wrapText="1"/>
    </xf>
    <xf numFmtId="0" fontId="27" fillId="0" borderId="108" xfId="0" applyFont="1" applyBorder="1" applyAlignment="1">
      <alignment horizontal="left" vertical="center" wrapText="1"/>
    </xf>
    <xf numFmtId="3" fontId="29" fillId="0" borderId="4" xfId="0" applyNumberFormat="1" applyFont="1" applyBorder="1" applyAlignment="1">
      <alignment horizontal="right" vertical="center" wrapText="1"/>
    </xf>
    <xf numFmtId="3" fontId="29" fillId="0" borderId="5" xfId="0" applyNumberFormat="1" applyFont="1" applyBorder="1" applyAlignment="1">
      <alignment horizontal="right" vertical="center" wrapText="1"/>
    </xf>
    <xf numFmtId="3" fontId="29" fillId="0" borderId="7" xfId="0" applyNumberFormat="1" applyFont="1" applyBorder="1" applyAlignment="1">
      <alignment horizontal="right" vertical="center" wrapText="1"/>
    </xf>
    <xf numFmtId="3" fontId="29" fillId="0" borderId="16" xfId="0" applyNumberFormat="1" applyFont="1" applyBorder="1" applyAlignment="1">
      <alignment horizontal="right" vertical="center" wrapText="1"/>
    </xf>
    <xf numFmtId="0" fontId="29" fillId="2" borderId="101" xfId="0" applyFont="1" applyFill="1" applyBorder="1" applyAlignment="1">
      <alignment horizontal="left" vertical="center" wrapText="1"/>
    </xf>
    <xf numFmtId="3" fontId="29" fillId="2" borderId="70" xfId="0" applyNumberFormat="1" applyFont="1" applyFill="1" applyBorder="1" applyAlignment="1">
      <alignment horizontal="right" vertical="center" wrapText="1"/>
    </xf>
    <xf numFmtId="0" fontId="30" fillId="0" borderId="0" xfId="0" applyFont="1"/>
    <xf numFmtId="3" fontId="27" fillId="0" borderId="0" xfId="0" applyNumberFormat="1" applyFont="1" applyFill="1" applyBorder="1" applyAlignment="1">
      <alignment horizontal="right" vertical="center" wrapText="1"/>
    </xf>
    <xf numFmtId="3" fontId="29" fillId="0" borderId="0" xfId="0" applyNumberFormat="1" applyFont="1" applyFill="1" applyBorder="1" applyAlignment="1">
      <alignment horizontal="right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124" xfId="0" applyFont="1" applyBorder="1" applyAlignment="1">
      <alignment horizontal="left" vertical="center" wrapText="1"/>
    </xf>
    <xf numFmtId="0" fontId="6" fillId="0" borderId="124" xfId="0" applyFont="1" applyBorder="1" applyAlignment="1">
      <alignment horizontal="left" vertical="center" wrapText="1"/>
    </xf>
    <xf numFmtId="0" fontId="5" fillId="0" borderId="60" xfId="0" applyFont="1" applyBorder="1" applyAlignment="1">
      <alignment horizontal="center" vertical="center" wrapText="1"/>
    </xf>
    <xf numFmtId="0" fontId="6" fillId="0" borderId="214" xfId="0" applyFont="1" applyBorder="1" applyAlignment="1">
      <alignment horizontal="center" vertical="center" wrapText="1"/>
    </xf>
    <xf numFmtId="0" fontId="6" fillId="0" borderId="180" xfId="0" applyFont="1" applyBorder="1" applyAlignment="1">
      <alignment horizontal="left" vertical="center" wrapText="1"/>
    </xf>
    <xf numFmtId="49" fontId="10" fillId="0" borderId="40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15" xfId="0" applyFont="1" applyBorder="1" applyAlignment="1">
      <alignment horizontal="left" vertical="center" wrapText="1"/>
    </xf>
    <xf numFmtId="0" fontId="9" fillId="0" borderId="110" xfId="0" applyFont="1" applyBorder="1" applyAlignment="1">
      <alignment horizontal="left" vertical="center" wrapText="1"/>
    </xf>
    <xf numFmtId="0" fontId="5" fillId="0" borderId="79" xfId="0" applyFont="1" applyBorder="1" applyAlignment="1">
      <alignment horizontal="left" vertical="center" wrapText="1"/>
    </xf>
    <xf numFmtId="0" fontId="9" fillId="0" borderId="215" xfId="0" applyFont="1" applyBorder="1" applyAlignment="1">
      <alignment horizontal="left" vertical="center" wrapText="1"/>
    </xf>
    <xf numFmtId="0" fontId="6" fillId="0" borderId="110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right" vertical="center" wrapText="1"/>
    </xf>
    <xf numFmtId="3" fontId="6" fillId="0" borderId="21" xfId="0" applyNumberFormat="1" applyFont="1" applyBorder="1" applyAlignment="1">
      <alignment horizontal="right" vertical="center" wrapText="1"/>
    </xf>
    <xf numFmtId="0" fontId="5" fillId="0" borderId="170" xfId="8" applyFont="1" applyBorder="1" applyAlignment="1">
      <alignment vertical="center" wrapText="1"/>
    </xf>
    <xf numFmtId="0" fontId="5" fillId="0" borderId="25" xfId="0" applyFont="1" applyFill="1" applyBorder="1" applyAlignment="1">
      <alignment horizontal="center" vertical="top" wrapText="1"/>
    </xf>
    <xf numFmtId="0" fontId="5" fillId="0" borderId="28" xfId="0" applyFont="1" applyFill="1" applyBorder="1" applyAlignment="1">
      <alignment horizontal="center" vertical="top" wrapText="1"/>
    </xf>
    <xf numFmtId="0" fontId="5" fillId="0" borderId="46" xfId="0" applyFont="1" applyBorder="1" applyAlignment="1">
      <alignment vertical="center"/>
    </xf>
    <xf numFmtId="0" fontId="5" fillId="0" borderId="62" xfId="0" applyFont="1" applyBorder="1" applyAlignment="1">
      <alignment vertical="center"/>
    </xf>
    <xf numFmtId="0" fontId="5" fillId="0" borderId="64" xfId="0" applyFont="1" applyBorder="1" applyAlignment="1">
      <alignment vertical="center"/>
    </xf>
    <xf numFmtId="3" fontId="5" fillId="0" borderId="76" xfId="0" applyNumberFormat="1" applyFont="1" applyBorder="1" applyAlignment="1">
      <alignment vertical="center"/>
    </xf>
    <xf numFmtId="3" fontId="5" fillId="0" borderId="125" xfId="0" applyNumberFormat="1" applyFont="1" applyBorder="1" applyAlignment="1">
      <alignment vertical="center"/>
    </xf>
    <xf numFmtId="3" fontId="5" fillId="0" borderId="74" xfId="0" applyNumberFormat="1" applyFont="1" applyBorder="1" applyAlignment="1">
      <alignment vertical="center"/>
    </xf>
    <xf numFmtId="0" fontId="13" fillId="3" borderId="46" xfId="0" applyFont="1" applyFill="1" applyBorder="1" applyAlignment="1">
      <alignment vertical="center"/>
    </xf>
    <xf numFmtId="3" fontId="12" fillId="0" borderId="76" xfId="0" applyNumberFormat="1" applyFont="1" applyBorder="1" applyAlignment="1">
      <alignment horizontal="right" vertical="center"/>
    </xf>
    <xf numFmtId="0" fontId="5" fillId="0" borderId="69" xfId="0" applyFont="1" applyBorder="1" applyAlignment="1">
      <alignment vertical="center"/>
    </xf>
    <xf numFmtId="3" fontId="5" fillId="0" borderId="158" xfId="0" applyNumberFormat="1" applyFont="1" applyBorder="1" applyAlignment="1">
      <alignment vertical="center"/>
    </xf>
    <xf numFmtId="3" fontId="5" fillId="0" borderId="153" xfId="0" applyNumberFormat="1" applyFont="1" applyBorder="1" applyAlignment="1">
      <alignment vertical="center"/>
    </xf>
    <xf numFmtId="0" fontId="9" fillId="5" borderId="8" xfId="0" applyFont="1" applyFill="1" applyBorder="1" applyAlignment="1">
      <alignment horizontal="center" vertical="center" wrapText="1"/>
    </xf>
    <xf numFmtId="3" fontId="9" fillId="4" borderId="9" xfId="0" applyNumberFormat="1" applyFont="1" applyFill="1" applyBorder="1" applyAlignment="1">
      <alignment horizontal="right" vertical="center" wrapText="1"/>
    </xf>
    <xf numFmtId="10" fontId="9" fillId="4" borderId="216" xfId="4" applyNumberFormat="1" applyFont="1" applyFill="1" applyBorder="1" applyAlignment="1">
      <alignment horizontal="right" vertical="center"/>
    </xf>
    <xf numFmtId="0" fontId="5" fillId="0" borderId="81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3" fontId="5" fillId="0" borderId="4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17" xfId="0" applyFont="1" applyFill="1" applyBorder="1" applyAlignment="1">
      <alignment horizontal="center" vertical="top" wrapText="1"/>
    </xf>
    <xf numFmtId="3" fontId="5" fillId="0" borderId="172" xfId="0" applyNumberFormat="1" applyFont="1" applyBorder="1" applyAlignment="1">
      <alignment horizontal="right" vertical="center" wrapText="1"/>
    </xf>
    <xf numFmtId="3" fontId="5" fillId="0" borderId="39" xfId="0" applyNumberFormat="1" applyFont="1" applyBorder="1" applyAlignment="1">
      <alignment horizontal="right" vertical="center" wrapText="1"/>
    </xf>
    <xf numFmtId="3" fontId="9" fillId="0" borderId="39" xfId="0" applyNumberFormat="1" applyFont="1" applyBorder="1" applyAlignment="1">
      <alignment horizontal="right" vertical="center" wrapText="1"/>
    </xf>
    <xf numFmtId="3" fontId="6" fillId="0" borderId="39" xfId="0" applyNumberFormat="1" applyFont="1" applyBorder="1" applyAlignment="1">
      <alignment horizontal="right" vertical="center" wrapText="1"/>
    </xf>
    <xf numFmtId="3" fontId="6" fillId="4" borderId="39" xfId="0" applyNumberFormat="1" applyFont="1" applyFill="1" applyBorder="1" applyAlignment="1">
      <alignment horizontal="right" vertical="center" wrapText="1"/>
    </xf>
    <xf numFmtId="3" fontId="5" fillId="0" borderId="218" xfId="0" applyNumberFormat="1" applyFont="1" applyBorder="1" applyAlignment="1">
      <alignment horizontal="right" vertical="center" wrapText="1"/>
    </xf>
    <xf numFmtId="0" fontId="5" fillId="0" borderId="219" xfId="0" applyFont="1" applyFill="1" applyBorder="1" applyAlignment="1">
      <alignment horizontal="center" vertical="top" wrapText="1"/>
    </xf>
    <xf numFmtId="3" fontId="5" fillId="0" borderId="173" xfId="0" applyNumberFormat="1" applyFont="1" applyBorder="1" applyAlignment="1">
      <alignment horizontal="right" vertical="center" wrapText="1"/>
    </xf>
    <xf numFmtId="3" fontId="5" fillId="0" borderId="32" xfId="0" applyNumberFormat="1" applyFont="1" applyBorder="1" applyAlignment="1">
      <alignment horizontal="right" vertical="center" wrapText="1"/>
    </xf>
    <xf numFmtId="3" fontId="9" fillId="0" borderId="32" xfId="0" applyNumberFormat="1" applyFont="1" applyBorder="1" applyAlignment="1">
      <alignment horizontal="right" vertical="center" wrapText="1"/>
    </xf>
    <xf numFmtId="3" fontId="6" fillId="0" borderId="32" xfId="0" applyNumberFormat="1" applyFont="1" applyFill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4" xfId="1" applyFont="1" applyBorder="1" applyAlignment="1">
      <alignment horizontal="center" vertical="center" wrapText="1"/>
    </xf>
    <xf numFmtId="0" fontId="5" fillId="0" borderId="220" xfId="1" applyFont="1" applyBorder="1" applyAlignment="1">
      <alignment horizontal="center" vertical="center"/>
    </xf>
    <xf numFmtId="3" fontId="5" fillId="0" borderId="47" xfId="7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5" fontId="5" fillId="0" borderId="4" xfId="0" applyNumberFormat="1" applyFont="1" applyFill="1" applyBorder="1" applyAlignment="1">
      <alignment horizontal="center" vertical="center" wrapText="1"/>
    </xf>
    <xf numFmtId="165" fontId="6" fillId="0" borderId="4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10" fontId="5" fillId="0" borderId="5" xfId="7" applyNumberFormat="1" applyFont="1" applyBorder="1" applyAlignment="1">
      <alignment vertical="center"/>
    </xf>
    <xf numFmtId="0" fontId="5" fillId="0" borderId="221" xfId="7" applyFont="1" applyBorder="1" applyAlignment="1">
      <alignment horizontal="center" vertical="center"/>
    </xf>
    <xf numFmtId="0" fontId="5" fillId="0" borderId="222" xfId="0" applyFont="1" applyBorder="1" applyAlignment="1">
      <alignment vertical="center"/>
    </xf>
    <xf numFmtId="3" fontId="5" fillId="0" borderId="223" xfId="0" applyNumberFormat="1" applyFont="1" applyBorder="1" applyAlignment="1">
      <alignment horizontal="right" vertical="center"/>
    </xf>
    <xf numFmtId="0" fontId="5" fillId="0" borderId="224" xfId="0" applyFont="1" applyBorder="1" applyAlignment="1">
      <alignment horizontal="center" vertical="center"/>
    </xf>
    <xf numFmtId="3" fontId="5" fillId="0" borderId="225" xfId="0" applyNumberFormat="1" applyFont="1" applyBorder="1" applyAlignment="1">
      <alignment horizontal="right" vertical="center"/>
    </xf>
    <xf numFmtId="0" fontId="5" fillId="0" borderId="63" xfId="0" applyFont="1" applyBorder="1" applyAlignment="1">
      <alignment horizontal="center" vertical="center"/>
    </xf>
    <xf numFmtId="3" fontId="6" fillId="0" borderId="129" xfId="0" applyNumberFormat="1" applyFont="1" applyBorder="1" applyAlignment="1">
      <alignment horizontal="right" vertical="center"/>
    </xf>
    <xf numFmtId="3" fontId="6" fillId="3" borderId="100" xfId="0" applyNumberFormat="1" applyFont="1" applyFill="1" applyBorder="1" applyAlignment="1">
      <alignment horizontal="right" vertical="center"/>
    </xf>
    <xf numFmtId="0" fontId="6" fillId="3" borderId="175" xfId="0" applyFont="1" applyFill="1" applyBorder="1" applyAlignment="1">
      <alignment vertical="center"/>
    </xf>
    <xf numFmtId="0" fontId="6" fillId="3" borderId="227" xfId="0" applyFont="1" applyFill="1" applyBorder="1" applyAlignment="1">
      <alignment vertical="center"/>
    </xf>
    <xf numFmtId="10" fontId="5" fillId="0" borderId="189" xfId="0" applyNumberFormat="1" applyFont="1" applyBorder="1" applyAlignment="1">
      <alignment horizontal="right" vertical="center"/>
    </xf>
    <xf numFmtId="10" fontId="6" fillId="0" borderId="129" xfId="0" applyNumberFormat="1" applyFont="1" applyBorder="1" applyAlignment="1">
      <alignment horizontal="right" vertical="center"/>
    </xf>
    <xf numFmtId="10" fontId="6" fillId="3" borderId="100" xfId="0" applyNumberFormat="1" applyFont="1" applyFill="1" applyBorder="1" applyAlignment="1">
      <alignment horizontal="right" vertical="center"/>
    </xf>
    <xf numFmtId="10" fontId="5" fillId="0" borderId="228" xfId="0" applyNumberFormat="1" applyFont="1" applyBorder="1" applyAlignment="1">
      <alignment horizontal="right" vertical="center"/>
    </xf>
    <xf numFmtId="10" fontId="6" fillId="0" borderId="185" xfId="0" applyNumberFormat="1" applyFont="1" applyBorder="1" applyAlignment="1">
      <alignment horizontal="right" vertical="center"/>
    </xf>
    <xf numFmtId="10" fontId="6" fillId="3" borderId="102" xfId="0" applyNumberFormat="1" applyFont="1" applyFill="1" applyBorder="1" applyAlignment="1">
      <alignment horizontal="right" vertical="center"/>
    </xf>
    <xf numFmtId="49" fontId="9" fillId="2" borderId="23" xfId="0" applyNumberFormat="1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left" vertical="center" wrapText="1"/>
    </xf>
    <xf numFmtId="3" fontId="9" fillId="2" borderId="24" xfId="0" applyNumberFormat="1" applyFont="1" applyFill="1" applyBorder="1" applyAlignment="1">
      <alignment horizontal="right" vertical="center" wrapText="1"/>
    </xf>
    <xf numFmtId="10" fontId="9" fillId="2" borderId="26" xfId="0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horizontal="left" vertical="center" wrapText="1"/>
    </xf>
    <xf numFmtId="3" fontId="9" fillId="2" borderId="7" xfId="0" applyNumberFormat="1" applyFont="1" applyFill="1" applyBorder="1" applyAlignment="1">
      <alignment horizontal="right" vertical="center" wrapText="1"/>
    </xf>
    <xf numFmtId="10" fontId="9" fillId="2" borderId="16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" fontId="6" fillId="0" borderId="229" xfId="0" applyNumberFormat="1" applyFont="1" applyBorder="1" applyAlignment="1">
      <alignment horizontal="right" vertical="center" wrapText="1"/>
    </xf>
    <xf numFmtId="3" fontId="5" fillId="0" borderId="11" xfId="0" applyNumberFormat="1" applyFont="1" applyBorder="1" applyAlignment="1">
      <alignment horizontal="right" vertical="center" wrapText="1"/>
    </xf>
    <xf numFmtId="3" fontId="6" fillId="0" borderId="230" xfId="0" applyNumberFormat="1" applyFont="1" applyBorder="1" applyAlignment="1">
      <alignment horizontal="right" vertical="center" wrapText="1"/>
    </xf>
    <xf numFmtId="3" fontId="5" fillId="0" borderId="230" xfId="0" applyNumberFormat="1" applyFont="1" applyBorder="1" applyAlignment="1">
      <alignment horizontal="right" vertical="center" wrapText="1"/>
    </xf>
    <xf numFmtId="3" fontId="6" fillId="0" borderId="203" xfId="0" applyNumberFormat="1" applyFont="1" applyBorder="1" applyAlignment="1">
      <alignment horizontal="right" vertical="center" wrapText="1"/>
    </xf>
    <xf numFmtId="3" fontId="5" fillId="0" borderId="231" xfId="0" applyNumberFormat="1" applyFont="1" applyBorder="1" applyAlignment="1">
      <alignment horizontal="right" vertical="center" wrapText="1"/>
    </xf>
    <xf numFmtId="3" fontId="5" fillId="0" borderId="232" xfId="0" applyNumberFormat="1" applyFont="1" applyBorder="1" applyAlignment="1">
      <alignment horizontal="right" vertical="center" wrapText="1"/>
    </xf>
    <xf numFmtId="3" fontId="6" fillId="0" borderId="232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49" fontId="9" fillId="0" borderId="8" xfId="0" applyNumberFormat="1" applyFont="1" applyBorder="1" applyAlignment="1">
      <alignment horizontal="center" vertical="center" wrapText="1"/>
    </xf>
    <xf numFmtId="10" fontId="5" fillId="0" borderId="17" xfId="0" applyNumberFormat="1" applyFont="1" applyFill="1" applyBorder="1" applyAlignment="1">
      <alignment vertical="center"/>
    </xf>
    <xf numFmtId="0" fontId="0" fillId="0" borderId="0" xfId="0" applyFont="1" applyAlignment="1">
      <alignment horizontal="left"/>
    </xf>
    <xf numFmtId="0" fontId="5" fillId="0" borderId="31" xfId="0" applyFont="1" applyBorder="1" applyAlignment="1">
      <alignment wrapText="1"/>
    </xf>
    <xf numFmtId="0" fontId="5" fillId="0" borderId="33" xfId="0" applyFont="1" applyBorder="1" applyAlignment="1">
      <alignment wrapText="1"/>
    </xf>
    <xf numFmtId="0" fontId="5" fillId="0" borderId="31" xfId="0" applyFont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3" fontId="5" fillId="0" borderId="0" xfId="0" applyNumberFormat="1" applyFont="1"/>
    <xf numFmtId="49" fontId="5" fillId="0" borderId="1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3" fontId="5" fillId="0" borderId="24" xfId="0" applyNumberFormat="1" applyFont="1" applyBorder="1" applyAlignment="1">
      <alignment horizontal="right" vertical="center" wrapText="1"/>
    </xf>
    <xf numFmtId="3" fontId="5" fillId="0" borderId="9" xfId="0" applyNumberFormat="1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10" fillId="0" borderId="38" xfId="0" applyNumberFormat="1" applyFont="1" applyBorder="1" applyAlignment="1">
      <alignment horizontal="center" vertical="center" wrapText="1"/>
    </xf>
    <xf numFmtId="49" fontId="10" fillId="0" borderId="213" xfId="0" applyNumberFormat="1" applyFont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0" fontId="9" fillId="0" borderId="0" xfId="7" applyFont="1" applyBorder="1" applyAlignment="1">
      <alignment horizontal="left" vertical="center"/>
    </xf>
    <xf numFmtId="0" fontId="5" fillId="0" borderId="62" xfId="7" applyFont="1" applyBorder="1" applyAlignment="1">
      <alignment vertical="center" wrapText="1"/>
    </xf>
    <xf numFmtId="0" fontId="9" fillId="0" borderId="4" xfId="7" applyFont="1" applyBorder="1" applyAlignment="1">
      <alignment horizontal="left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119" xfId="7" applyFont="1" applyFill="1" applyBorder="1" applyAlignment="1">
      <alignment vertical="center"/>
    </xf>
    <xf numFmtId="3" fontId="6" fillId="6" borderId="4" xfId="7" applyNumberFormat="1" applyFont="1" applyFill="1" applyBorder="1" applyAlignment="1">
      <alignment vertical="center"/>
    </xf>
    <xf numFmtId="10" fontId="6" fillId="6" borderId="5" xfId="7" applyNumberFormat="1" applyFont="1" applyFill="1" applyBorder="1" applyAlignment="1">
      <alignment horizontal="right" vertical="center"/>
    </xf>
    <xf numFmtId="0" fontId="6" fillId="6" borderId="120" xfId="7" applyFont="1" applyFill="1" applyBorder="1" applyAlignment="1">
      <alignment vertical="center"/>
    </xf>
    <xf numFmtId="3" fontId="6" fillId="6" borderId="64" xfId="7" applyNumberFormat="1" applyFont="1" applyFill="1" applyBorder="1" applyAlignment="1">
      <alignment horizontal="right" vertical="center"/>
    </xf>
    <xf numFmtId="0" fontId="6" fillId="6" borderId="149" xfId="7" applyFont="1" applyFill="1" applyBorder="1" applyAlignment="1">
      <alignment horizontal="center" vertical="center"/>
    </xf>
    <xf numFmtId="0" fontId="6" fillId="6" borderId="150" xfId="7" applyFont="1" applyFill="1" applyBorder="1" applyAlignment="1">
      <alignment vertical="center"/>
    </xf>
    <xf numFmtId="3" fontId="6" fillId="6" borderId="87" xfId="7" applyNumberFormat="1" applyFont="1" applyFill="1" applyBorder="1" applyAlignment="1">
      <alignment vertical="center"/>
    </xf>
    <xf numFmtId="10" fontId="6" fillId="6" borderId="17" xfId="7" applyNumberFormat="1" applyFont="1" applyFill="1" applyBorder="1" applyAlignment="1">
      <alignment vertical="center"/>
    </xf>
    <xf numFmtId="0" fontId="6" fillId="6" borderId="146" xfId="7" applyFont="1" applyFill="1" applyBorder="1" applyAlignment="1">
      <alignment horizontal="center" vertical="center"/>
    </xf>
    <xf numFmtId="0" fontId="6" fillId="6" borderId="46" xfId="7" applyFont="1" applyFill="1" applyBorder="1" applyAlignment="1">
      <alignment vertical="center"/>
    </xf>
    <xf numFmtId="3" fontId="6" fillId="6" borderId="4" xfId="7" applyNumberFormat="1" applyFont="1" applyFill="1" applyBorder="1" applyAlignment="1">
      <alignment horizontal="right" vertical="center"/>
    </xf>
    <xf numFmtId="0" fontId="12" fillId="0" borderId="94" xfId="0" applyFont="1" applyBorder="1" applyAlignment="1">
      <alignment horizontal="center" vertical="center" wrapText="1"/>
    </xf>
    <xf numFmtId="0" fontId="12" fillId="0" borderId="95" xfId="0" applyFont="1" applyBorder="1" applyAlignment="1">
      <alignment horizontal="center" vertical="center" wrapText="1"/>
    </xf>
    <xf numFmtId="0" fontId="5" fillId="0" borderId="97" xfId="0" applyFont="1" applyBorder="1" applyAlignment="1">
      <alignment horizontal="center" vertical="center" wrapText="1"/>
    </xf>
    <xf numFmtId="0" fontId="12" fillId="0" borderId="164" xfId="0" applyFont="1" applyBorder="1" applyAlignment="1">
      <alignment horizontal="center" vertical="center" wrapText="1"/>
    </xf>
    <xf numFmtId="0" fontId="12" fillId="0" borderId="70" xfId="0" applyFont="1" applyBorder="1" applyAlignment="1">
      <alignment horizontal="center" vertical="center"/>
    </xf>
    <xf numFmtId="0" fontId="5" fillId="0" borderId="100" xfId="0" applyFont="1" applyBorder="1" applyAlignment="1">
      <alignment horizontal="center" vertical="center" wrapText="1"/>
    </xf>
    <xf numFmtId="0" fontId="13" fillId="3" borderId="45" xfId="0" applyFont="1" applyFill="1" applyBorder="1" applyAlignment="1">
      <alignment horizontal="center" vertical="center"/>
    </xf>
    <xf numFmtId="3" fontId="13" fillId="3" borderId="76" xfId="0" applyNumberFormat="1" applyFont="1" applyFill="1" applyBorder="1" applyAlignment="1">
      <alignment horizontal="right" vertical="center"/>
    </xf>
    <xf numFmtId="0" fontId="5" fillId="0" borderId="45" xfId="0" applyFont="1" applyBorder="1" applyAlignment="1">
      <alignment horizontal="center" vertical="center"/>
    </xf>
    <xf numFmtId="0" fontId="5" fillId="0" borderId="214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13" fillId="3" borderId="214" xfId="0" applyFont="1" applyFill="1" applyBorder="1" applyAlignment="1">
      <alignment horizontal="center" vertical="center"/>
    </xf>
    <xf numFmtId="0" fontId="13" fillId="3" borderId="69" xfId="0" applyFont="1" applyFill="1" applyBorder="1" applyAlignment="1">
      <alignment vertical="center"/>
    </xf>
    <xf numFmtId="3" fontId="13" fillId="3" borderId="158" xfId="0" applyNumberFormat="1" applyFont="1" applyFill="1" applyBorder="1" applyAlignment="1">
      <alignment horizontal="right" vertical="center"/>
    </xf>
    <xf numFmtId="3" fontId="5" fillId="0" borderId="36" xfId="4" applyNumberFormat="1" applyFont="1" applyBorder="1" applyAlignment="1">
      <alignment horizontal="right" vertical="center"/>
    </xf>
    <xf numFmtId="0" fontId="5" fillId="0" borderId="52" xfId="0" applyFont="1" applyBorder="1" applyAlignment="1">
      <alignment horizontal="justify" vertical="center"/>
    </xf>
    <xf numFmtId="3" fontId="5" fillId="0" borderId="85" xfId="0" applyNumberFormat="1" applyFont="1" applyBorder="1" applyAlignment="1">
      <alignment horizontal="right" vertical="center"/>
    </xf>
    <xf numFmtId="0" fontId="5" fillId="0" borderId="234" xfId="0" applyFont="1" applyBorder="1" applyAlignment="1">
      <alignment horizontal="justify" vertical="center"/>
    </xf>
    <xf numFmtId="3" fontId="5" fillId="0" borderId="234" xfId="0" applyNumberFormat="1" applyFont="1" applyBorder="1" applyAlignment="1">
      <alignment horizontal="right" vertical="center"/>
    </xf>
    <xf numFmtId="3" fontId="5" fillId="0" borderId="86" xfId="0" applyNumberFormat="1" applyFont="1" applyBorder="1" applyAlignment="1">
      <alignment horizontal="right" vertical="center"/>
    </xf>
    <xf numFmtId="3" fontId="5" fillId="0" borderId="61" xfId="0" applyNumberFormat="1" applyFont="1" applyBorder="1" applyAlignment="1">
      <alignment horizontal="right" vertical="center"/>
    </xf>
    <xf numFmtId="3" fontId="5" fillId="0" borderId="235" xfId="0" applyNumberFormat="1" applyFont="1" applyBorder="1" applyAlignment="1">
      <alignment horizontal="right" vertical="center"/>
    </xf>
    <xf numFmtId="0" fontId="5" fillId="0" borderId="86" xfId="0" applyFont="1" applyBorder="1" applyAlignment="1">
      <alignment horizontal="justify" vertical="center"/>
    </xf>
    <xf numFmtId="3" fontId="9" fillId="4" borderId="234" xfId="4" applyNumberFormat="1" applyFont="1" applyFill="1" applyBorder="1" applyAlignment="1">
      <alignment horizontal="right" vertical="center"/>
    </xf>
    <xf numFmtId="3" fontId="9" fillId="4" borderId="234" xfId="0" applyNumberFormat="1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center" vertical="center" wrapText="1"/>
    </xf>
    <xf numFmtId="3" fontId="6" fillId="0" borderId="32" xfId="0" applyNumberFormat="1" applyFont="1" applyBorder="1" applyAlignment="1">
      <alignment horizontal="right" vertical="center" wrapText="1"/>
    </xf>
    <xf numFmtId="3" fontId="6" fillId="4" borderId="32" xfId="0" applyNumberFormat="1" applyFont="1" applyFill="1" applyBorder="1" applyAlignment="1">
      <alignment horizontal="right" vertical="center" wrapText="1"/>
    </xf>
    <xf numFmtId="3" fontId="5" fillId="0" borderId="33" xfId="0" applyNumberFormat="1" applyFont="1" applyBorder="1" applyAlignment="1">
      <alignment horizontal="right" vertical="center" wrapText="1"/>
    </xf>
    <xf numFmtId="3" fontId="5" fillId="0" borderId="192" xfId="0" applyNumberFormat="1" applyFont="1" applyBorder="1" applyAlignment="1">
      <alignment horizontal="right" vertical="center" wrapText="1"/>
    </xf>
    <xf numFmtId="3" fontId="5" fillId="0" borderId="79" xfId="0" applyNumberFormat="1" applyFont="1" applyBorder="1" applyAlignment="1">
      <alignment horizontal="right" vertical="center" wrapText="1"/>
    </xf>
    <xf numFmtId="3" fontId="9" fillId="0" borderId="79" xfId="0" applyNumberFormat="1" applyFont="1" applyBorder="1" applyAlignment="1">
      <alignment horizontal="right" vertical="center" wrapText="1"/>
    </xf>
    <xf numFmtId="3" fontId="6" fillId="0" borderId="79" xfId="0" applyNumberFormat="1" applyFont="1" applyBorder="1" applyAlignment="1">
      <alignment horizontal="right" vertical="center" wrapText="1"/>
    </xf>
    <xf numFmtId="3" fontId="6" fillId="4" borderId="79" xfId="0" applyNumberFormat="1" applyFont="1" applyFill="1" applyBorder="1" applyAlignment="1">
      <alignment horizontal="right" vertical="center" wrapText="1"/>
    </xf>
    <xf numFmtId="3" fontId="5" fillId="0" borderId="220" xfId="0" applyNumberFormat="1" applyFont="1" applyBorder="1" applyAlignment="1">
      <alignment horizontal="right" vertical="center" wrapText="1"/>
    </xf>
    <xf numFmtId="3" fontId="6" fillId="0" borderId="39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5" fillId="0" borderId="0" xfId="1" applyFont="1" applyAlignment="1">
      <alignment horizontal="center" vertical="center"/>
    </xf>
    <xf numFmtId="0" fontId="12" fillId="0" borderId="237" xfId="7" applyFont="1" applyBorder="1" applyAlignment="1">
      <alignment horizontal="center" vertical="center"/>
    </xf>
    <xf numFmtId="0" fontId="5" fillId="0" borderId="238" xfId="7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83" xfId="0" applyFont="1" applyBorder="1" applyAlignment="1">
      <alignment horizontal="center" vertical="center" wrapText="1"/>
    </xf>
    <xf numFmtId="0" fontId="5" fillId="0" borderId="25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3" fontId="24" fillId="0" borderId="0" xfId="5" applyNumberFormat="1" applyFont="1" applyFill="1" applyBorder="1"/>
    <xf numFmtId="3" fontId="29" fillId="2" borderId="99" xfId="0" applyNumberFormat="1" applyFont="1" applyFill="1" applyBorder="1" applyAlignment="1">
      <alignment horizontal="right" vertical="center" wrapText="1"/>
    </xf>
    <xf numFmtId="3" fontId="29" fillId="2" borderId="239" xfId="0" applyNumberFormat="1" applyFont="1" applyFill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right"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5" fillId="0" borderId="27" xfId="0" applyFont="1" applyBorder="1" applyAlignment="1">
      <alignment horizontal="center" vertical="center" wrapText="1"/>
    </xf>
    <xf numFmtId="0" fontId="0" fillId="0" borderId="0" xfId="0" applyFont="1"/>
    <xf numFmtId="3" fontId="5" fillId="0" borderId="125" xfId="7" applyNumberFormat="1" applyFont="1" applyBorder="1" applyAlignment="1">
      <alignment vertical="center"/>
    </xf>
    <xf numFmtId="3" fontId="5" fillId="0" borderId="128" xfId="7" applyNumberFormat="1" applyFont="1" applyBorder="1" applyAlignment="1">
      <alignment vertical="center"/>
    </xf>
    <xf numFmtId="3" fontId="5" fillId="0" borderId="125" xfId="7" applyNumberFormat="1" applyFont="1" applyFill="1" applyBorder="1" applyAlignment="1">
      <alignment vertical="center"/>
    </xf>
    <xf numFmtId="3" fontId="5" fillId="0" borderId="240" xfId="7" applyNumberFormat="1" applyFont="1" applyBorder="1" applyAlignment="1">
      <alignment vertical="center"/>
    </xf>
    <xf numFmtId="3" fontId="5" fillId="0" borderId="165" xfId="0" applyNumberFormat="1" applyFont="1" applyBorder="1" applyAlignment="1">
      <alignment vertical="center"/>
    </xf>
    <xf numFmtId="3" fontId="5" fillId="0" borderId="229" xfId="0" applyNumberFormat="1" applyFont="1" applyBorder="1" applyAlignment="1">
      <alignment vertical="center"/>
    </xf>
    <xf numFmtId="3" fontId="13" fillId="3" borderId="152" xfId="0" applyNumberFormat="1" applyFont="1" applyFill="1" applyBorder="1" applyAlignment="1">
      <alignment horizontal="right" vertical="center"/>
    </xf>
    <xf numFmtId="3" fontId="5" fillId="0" borderId="152" xfId="0" applyNumberFormat="1" applyFont="1" applyBorder="1" applyAlignment="1">
      <alignment vertical="center"/>
    </xf>
    <xf numFmtId="3" fontId="12" fillId="0" borderId="74" xfId="0" applyNumberFormat="1" applyFont="1" applyBorder="1" applyAlignment="1">
      <alignment horizontal="right" vertical="center"/>
    </xf>
    <xf numFmtId="3" fontId="13" fillId="3" borderId="153" xfId="0" applyNumberFormat="1" applyFont="1" applyFill="1" applyBorder="1" applyAlignment="1">
      <alignment horizontal="right" vertical="center"/>
    </xf>
    <xf numFmtId="10" fontId="9" fillId="5" borderId="67" xfId="7" applyNumberFormat="1" applyFont="1" applyFill="1" applyBorder="1" applyAlignment="1">
      <alignment horizontal="right" vertical="center"/>
    </xf>
    <xf numFmtId="10" fontId="6" fillId="7" borderId="241" xfId="7" applyNumberFormat="1" applyFont="1" applyFill="1" applyBorder="1" applyAlignment="1">
      <alignment horizontal="right" vertical="center"/>
    </xf>
    <xf numFmtId="0" fontId="14" fillId="8" borderId="164" xfId="0" applyFont="1" applyFill="1" applyBorder="1" applyAlignment="1">
      <alignment horizontal="left" vertical="center"/>
    </xf>
    <xf numFmtId="3" fontId="14" fillId="8" borderId="100" xfId="0" applyNumberFormat="1" applyFont="1" applyFill="1" applyBorder="1" applyAlignment="1">
      <alignment horizontal="right" vertical="center"/>
    </xf>
    <xf numFmtId="10" fontId="6" fillId="5" borderId="65" xfId="7" applyNumberFormat="1" applyFont="1" applyFill="1" applyBorder="1" applyAlignment="1">
      <alignment horizontal="right" vertical="center"/>
    </xf>
    <xf numFmtId="0" fontId="12" fillId="0" borderId="64" xfId="0" applyFont="1" applyBorder="1" applyAlignment="1">
      <alignment vertical="center"/>
    </xf>
    <xf numFmtId="3" fontId="5" fillId="0" borderId="81" xfId="0" applyNumberFormat="1" applyFont="1" applyBorder="1" applyAlignment="1">
      <alignment horizontal="right" vertical="center"/>
    </xf>
    <xf numFmtId="3" fontId="23" fillId="0" borderId="0" xfId="4" applyNumberFormat="1" applyFont="1"/>
    <xf numFmtId="49" fontId="5" fillId="0" borderId="3" xfId="0" applyNumberFormat="1" applyFont="1" applyFill="1" applyBorder="1" applyAlignment="1">
      <alignment horizontal="center" vertical="center" wrapText="1"/>
    </xf>
    <xf numFmtId="10" fontId="5" fillId="0" borderId="5" xfId="0" applyNumberFormat="1" applyFont="1" applyFill="1" applyBorder="1" applyAlignment="1">
      <alignment horizontal="right" vertical="center" wrapText="1"/>
    </xf>
    <xf numFmtId="49" fontId="9" fillId="4" borderId="3" xfId="0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left" vertical="center" wrapText="1"/>
    </xf>
    <xf numFmtId="3" fontId="9" fillId="4" borderId="86" xfId="0" applyNumberFormat="1" applyFont="1" applyFill="1" applyBorder="1" applyAlignment="1">
      <alignment horizontal="right" vertical="center"/>
    </xf>
    <xf numFmtId="0" fontId="5" fillId="0" borderId="83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49" fontId="9" fillId="4" borderId="8" xfId="0" applyNumberFormat="1" applyFont="1" applyFill="1" applyBorder="1" applyAlignment="1">
      <alignment horizontal="center" vertical="center" wrapText="1"/>
    </xf>
    <xf numFmtId="49" fontId="5" fillId="0" borderId="213" xfId="0" applyNumberFormat="1" applyFont="1" applyFill="1" applyBorder="1" applyAlignment="1">
      <alignment horizontal="center" vertical="center" wrapText="1"/>
    </xf>
    <xf numFmtId="10" fontId="9" fillId="4" borderId="39" xfId="4" applyNumberFormat="1" applyFont="1" applyFill="1" applyBorder="1" applyAlignment="1">
      <alignment horizontal="right" vertical="center"/>
    </xf>
    <xf numFmtId="0" fontId="5" fillId="0" borderId="39" xfId="0" applyFont="1" applyFill="1" applyBorder="1" applyAlignment="1">
      <alignment horizontal="center" vertical="center" wrapText="1"/>
    </xf>
    <xf numFmtId="10" fontId="5" fillId="0" borderId="144" xfId="4" applyNumberFormat="1" applyFont="1" applyBorder="1" applyAlignment="1">
      <alignment horizontal="right" vertical="center"/>
    </xf>
    <xf numFmtId="10" fontId="9" fillId="4" borderId="233" xfId="4" applyNumberFormat="1" applyFont="1" applyFill="1" applyBorder="1" applyAlignment="1">
      <alignment horizontal="right" vertical="center"/>
    </xf>
    <xf numFmtId="0" fontId="5" fillId="0" borderId="233" xfId="0" applyFont="1" applyFill="1" applyBorder="1" applyAlignment="1">
      <alignment horizontal="center" vertical="center" wrapText="1"/>
    </xf>
    <xf numFmtId="10" fontId="9" fillId="4" borderId="199" xfId="4" applyNumberFormat="1" applyFont="1" applyFill="1" applyBorder="1" applyAlignment="1">
      <alignment horizontal="right" vertical="center"/>
    </xf>
    <xf numFmtId="49" fontId="6" fillId="0" borderId="13" xfId="0" applyNumberFormat="1" applyFont="1" applyBorder="1" applyAlignment="1">
      <alignment horizontal="center" vertical="center" wrapText="1"/>
    </xf>
    <xf numFmtId="3" fontId="5" fillId="0" borderId="24" xfId="0" applyNumberFormat="1" applyFont="1" applyFill="1" applyBorder="1" applyAlignment="1">
      <alignment horizontal="right" vertical="center" wrapText="1"/>
    </xf>
    <xf numFmtId="3" fontId="6" fillId="0" borderId="4" xfId="0" applyNumberFormat="1" applyFont="1" applyBorder="1" applyAlignment="1">
      <alignment vertical="center"/>
    </xf>
    <xf numFmtId="0" fontId="5" fillId="0" borderId="242" xfId="0" applyFont="1" applyFill="1" applyBorder="1" applyAlignment="1">
      <alignment horizontal="center" vertical="top" wrapText="1"/>
    </xf>
    <xf numFmtId="3" fontId="6" fillId="0" borderId="218" xfId="0" applyNumberFormat="1" applyFont="1" applyFill="1" applyBorder="1" applyAlignment="1">
      <alignment horizontal="right" vertical="center" wrapText="1"/>
    </xf>
    <xf numFmtId="3" fontId="6" fillId="4" borderId="199" xfId="0" applyNumberFormat="1" applyFont="1" applyFill="1" applyBorder="1" applyAlignment="1">
      <alignment horizontal="right" vertical="center" wrapText="1"/>
    </xf>
    <xf numFmtId="10" fontId="10" fillId="0" borderId="12" xfId="0" applyNumberFormat="1" applyFont="1" applyBorder="1" applyAlignment="1">
      <alignment vertical="center"/>
    </xf>
    <xf numFmtId="49" fontId="5" fillId="0" borderId="137" xfId="0" applyNumberFormat="1" applyFont="1" applyBorder="1" applyAlignment="1">
      <alignment horizontal="center" vertical="center" wrapText="1"/>
    </xf>
    <xf numFmtId="49" fontId="5" fillId="0" borderId="126" xfId="7" applyNumberFormat="1" applyFont="1" applyBorder="1" applyAlignment="1">
      <alignment horizontal="center" vertical="center"/>
    </xf>
    <xf numFmtId="3" fontId="5" fillId="0" borderId="243" xfId="7" applyNumberFormat="1" applyFont="1" applyBorder="1" applyAlignment="1">
      <alignment horizontal="right" vertical="center"/>
    </xf>
    <xf numFmtId="0" fontId="5" fillId="0" borderId="244" xfId="7" applyFont="1" applyBorder="1" applyAlignment="1">
      <alignment horizontal="left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95" xfId="7" applyFont="1" applyBorder="1" applyAlignment="1">
      <alignment vertical="center"/>
    </xf>
    <xf numFmtId="0" fontId="5" fillId="0" borderId="245" xfId="7" applyFont="1" applyBorder="1" applyAlignment="1">
      <alignment vertical="center"/>
    </xf>
    <xf numFmtId="3" fontId="5" fillId="0" borderId="245" xfId="7" applyNumberFormat="1" applyFont="1" applyBorder="1" applyAlignment="1">
      <alignment horizontal="right" vertical="center"/>
    </xf>
    <xf numFmtId="10" fontId="5" fillId="0" borderId="246" xfId="7" applyNumberFormat="1" applyFont="1" applyBorder="1" applyAlignment="1">
      <alignment horizontal="right" vertical="center"/>
    </xf>
    <xf numFmtId="10" fontId="5" fillId="0" borderId="191" xfId="7" applyNumberFormat="1" applyFont="1" applyBorder="1" applyAlignment="1">
      <alignment horizontal="right" vertical="center"/>
    </xf>
    <xf numFmtId="0" fontId="5" fillId="0" borderId="9" xfId="0" applyFont="1" applyBorder="1" applyAlignment="1">
      <alignment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24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left" vertical="center" wrapText="1"/>
    </xf>
    <xf numFmtId="3" fontId="6" fillId="5" borderId="4" xfId="0" applyNumberFormat="1" applyFont="1" applyFill="1" applyBorder="1" applyAlignment="1">
      <alignment horizontal="right" vertical="center" wrapText="1"/>
    </xf>
    <xf numFmtId="0" fontId="5" fillId="0" borderId="27" xfId="0" applyFont="1" applyFill="1" applyBorder="1" applyAlignment="1">
      <alignment horizontal="center"/>
    </xf>
    <xf numFmtId="0" fontId="5" fillId="0" borderId="132" xfId="0" applyFont="1" applyFill="1" applyBorder="1" applyAlignment="1">
      <alignment horizontal="center" vertical="center" wrapText="1"/>
    </xf>
    <xf numFmtId="3" fontId="6" fillId="5" borderId="5" xfId="0" applyNumberFormat="1" applyFont="1" applyFill="1" applyBorder="1" applyAlignment="1">
      <alignment horizontal="right" vertical="center" wrapText="1"/>
    </xf>
    <xf numFmtId="0" fontId="5" fillId="0" borderId="17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0" fontId="33" fillId="0" borderId="4" xfId="1" applyFont="1" applyBorder="1" applyAlignment="1">
      <alignment vertical="center"/>
    </xf>
    <xf numFmtId="0" fontId="5" fillId="9" borderId="4" xfId="0" applyFont="1" applyFill="1" applyBorder="1" applyAlignment="1">
      <alignment vertical="center" wrapText="1"/>
    </xf>
    <xf numFmtId="0" fontId="5" fillId="0" borderId="57" xfId="0" applyFont="1" applyBorder="1" applyAlignment="1">
      <alignment horizontal="center" vertical="center"/>
    </xf>
    <xf numFmtId="3" fontId="5" fillId="0" borderId="197" xfId="0" applyNumberFormat="1" applyFont="1" applyBorder="1" applyAlignment="1">
      <alignment vertical="center"/>
    </xf>
    <xf numFmtId="0" fontId="5" fillId="0" borderId="64" xfId="0" applyFont="1" applyBorder="1" applyAlignment="1">
      <alignment vertical="center" wrapText="1"/>
    </xf>
    <xf numFmtId="3" fontId="9" fillId="3" borderId="152" xfId="0" applyNumberFormat="1" applyFont="1" applyFill="1" applyBorder="1" applyAlignment="1">
      <alignment horizontal="right" vertical="center"/>
    </xf>
    <xf numFmtId="3" fontId="9" fillId="3" borderId="76" xfId="0" applyNumberFormat="1" applyFont="1" applyFill="1" applyBorder="1" applyAlignment="1">
      <alignment horizontal="right" vertical="center"/>
    </xf>
    <xf numFmtId="3" fontId="9" fillId="3" borderId="153" xfId="0" applyNumberFormat="1" applyFont="1" applyFill="1" applyBorder="1" applyAlignment="1">
      <alignment horizontal="right" vertical="center"/>
    </xf>
    <xf numFmtId="3" fontId="6" fillId="8" borderId="100" xfId="0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32" xfId="0" applyFont="1" applyBorder="1" applyAlignment="1">
      <alignment wrapText="1"/>
    </xf>
    <xf numFmtId="3" fontId="5" fillId="0" borderId="25" xfId="0" applyNumberFormat="1" applyFont="1" applyBorder="1" applyAlignment="1">
      <alignment horizontal="right" vertical="center" wrapText="1"/>
    </xf>
    <xf numFmtId="3" fontId="5" fillId="0" borderId="28" xfId="0" applyNumberFormat="1" applyFont="1" applyBorder="1" applyAlignment="1">
      <alignment horizontal="right" vertical="center" wrapText="1"/>
    </xf>
    <xf numFmtId="49" fontId="6" fillId="0" borderId="151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3" fontId="6" fillId="2" borderId="20" xfId="0" applyNumberFormat="1" applyFont="1" applyFill="1" applyBorder="1" applyAlignment="1">
      <alignment horizontal="right" vertical="center" wrapText="1"/>
    </xf>
    <xf numFmtId="49" fontId="5" fillId="0" borderId="23" xfId="0" applyNumberFormat="1" applyFont="1" applyFill="1" applyBorder="1" applyAlignment="1">
      <alignment horizontal="center" vertical="center" wrapText="1"/>
    </xf>
    <xf numFmtId="3" fontId="5" fillId="0" borderId="172" xfId="0" applyNumberFormat="1" applyFont="1" applyBorder="1" applyAlignment="1">
      <alignment horizontal="right" vertical="top" wrapText="1"/>
    </xf>
    <xf numFmtId="3" fontId="5" fillId="0" borderId="39" xfId="0" applyNumberFormat="1" applyFont="1" applyBorder="1" applyAlignment="1">
      <alignment horizontal="right" vertical="top" wrapText="1"/>
    </xf>
    <xf numFmtId="3" fontId="5" fillId="0" borderId="2" xfId="0" applyNumberFormat="1" applyFont="1" applyBorder="1" applyAlignment="1">
      <alignment horizontal="right" vertical="top" wrapText="1"/>
    </xf>
    <xf numFmtId="49" fontId="5" fillId="0" borderId="252" xfId="0" applyNumberFormat="1" applyFont="1" applyBorder="1" applyAlignment="1">
      <alignment horizontal="center" vertical="center" wrapText="1"/>
    </xf>
    <xf numFmtId="3" fontId="5" fillId="0" borderId="119" xfId="7" applyNumberFormat="1" applyFont="1" applyBorder="1" applyAlignment="1">
      <alignment horizontal="right" vertical="center"/>
    </xf>
    <xf numFmtId="10" fontId="5" fillId="0" borderId="144" xfId="7" applyNumberFormat="1" applyFont="1" applyBorder="1" applyAlignment="1">
      <alignment horizontal="right" vertical="center"/>
    </xf>
    <xf numFmtId="0" fontId="5" fillId="0" borderId="253" xfId="0" applyFont="1" applyBorder="1" applyAlignment="1">
      <alignment vertical="center"/>
    </xf>
    <xf numFmtId="0" fontId="5" fillId="0" borderId="254" xfId="0" applyFont="1" applyBorder="1" applyAlignment="1">
      <alignment horizontal="center" vertical="center"/>
    </xf>
    <xf numFmtId="3" fontId="5" fillId="0" borderId="255" xfId="0" applyNumberFormat="1" applyFont="1" applyBorder="1" applyAlignment="1">
      <alignment horizontal="right" vertical="center"/>
    </xf>
    <xf numFmtId="10" fontId="5" fillId="0" borderId="183" xfId="0" applyNumberFormat="1" applyFont="1" applyBorder="1" applyAlignment="1">
      <alignment horizontal="right" vertical="center"/>
    </xf>
    <xf numFmtId="3" fontId="5" fillId="0" borderId="243" xfId="0" applyNumberFormat="1" applyFont="1" applyBorder="1" applyAlignment="1">
      <alignment horizontal="right" vertical="center"/>
    </xf>
    <xf numFmtId="10" fontId="5" fillId="0" borderId="0" xfId="0" applyNumberFormat="1" applyFont="1" applyBorder="1" applyAlignment="1">
      <alignment horizontal="right" vertical="center"/>
    </xf>
    <xf numFmtId="0" fontId="5" fillId="0" borderId="257" xfId="0" applyFont="1" applyBorder="1"/>
    <xf numFmtId="10" fontId="5" fillId="0" borderId="258" xfId="7" applyNumberFormat="1" applyFont="1" applyBorder="1" applyAlignment="1">
      <alignment horizontal="right" vertical="center"/>
    </xf>
    <xf numFmtId="10" fontId="5" fillId="0" borderId="259" xfId="7" applyNumberFormat="1" applyFont="1" applyBorder="1" applyAlignment="1">
      <alignment horizontal="right" vertical="center"/>
    </xf>
    <xf numFmtId="0" fontId="6" fillId="0" borderId="18" xfId="0" applyFont="1" applyBorder="1" applyAlignment="1">
      <alignment horizontal="center" vertical="center" wrapText="1"/>
    </xf>
    <xf numFmtId="3" fontId="5" fillId="0" borderId="232" xfId="7" applyNumberFormat="1" applyFont="1" applyFill="1" applyBorder="1" applyAlignment="1">
      <alignment horizontal="center" vertical="center"/>
    </xf>
    <xf numFmtId="3" fontId="5" fillId="0" borderId="4" xfId="7" applyNumberFormat="1" applyFont="1" applyFill="1" applyBorder="1" applyAlignment="1">
      <alignment horizontal="center" vertical="center"/>
    </xf>
    <xf numFmtId="3" fontId="5" fillId="0" borderId="5" xfId="7" applyNumberFormat="1" applyFont="1" applyFill="1" applyBorder="1" applyAlignment="1">
      <alignment horizontal="center" vertical="center"/>
    </xf>
    <xf numFmtId="3" fontId="5" fillId="0" borderId="208" xfId="7" applyNumberFormat="1" applyFont="1" applyFill="1" applyBorder="1" applyAlignment="1">
      <alignment horizontal="center" vertical="center"/>
    </xf>
    <xf numFmtId="3" fontId="5" fillId="0" borderId="25" xfId="7" applyNumberFormat="1" applyFont="1" applyFill="1" applyBorder="1" applyAlignment="1">
      <alignment horizontal="center" vertical="center"/>
    </xf>
    <xf numFmtId="3" fontId="5" fillId="0" borderId="28" xfId="7" applyNumberFormat="1" applyFont="1" applyFill="1" applyBorder="1" applyAlignment="1">
      <alignment horizontal="center" vertical="center"/>
    </xf>
    <xf numFmtId="3" fontId="5" fillId="0" borderId="216" xfId="7" applyNumberFormat="1" applyFont="1" applyFill="1" applyBorder="1" applyAlignment="1">
      <alignment horizontal="center" vertical="center"/>
    </xf>
    <xf numFmtId="3" fontId="5" fillId="0" borderId="137" xfId="7" applyNumberFormat="1" applyFont="1" applyFill="1" applyBorder="1" applyAlignment="1">
      <alignment horizontal="center" vertical="center"/>
    </xf>
    <xf numFmtId="3" fontId="5" fillId="0" borderId="248" xfId="7" applyNumberFormat="1" applyFont="1" applyFill="1" applyBorder="1" applyAlignment="1">
      <alignment horizontal="center" vertical="center"/>
    </xf>
    <xf numFmtId="3" fontId="5" fillId="0" borderId="251" xfId="7" applyNumberFormat="1" applyFont="1" applyFill="1" applyBorder="1" applyAlignment="1">
      <alignment horizontal="center" vertical="center"/>
    </xf>
    <xf numFmtId="3" fontId="5" fillId="0" borderId="16" xfId="7" applyNumberFormat="1" applyFont="1" applyFill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center" wrapText="1"/>
    </xf>
    <xf numFmtId="3" fontId="5" fillId="0" borderId="19" xfId="0" applyNumberFormat="1" applyFont="1" applyBorder="1" applyAlignment="1">
      <alignment horizontal="right" vertical="center" wrapText="1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6" fillId="0" borderId="0" xfId="6" applyFont="1" applyAlignment="1">
      <alignment horizontal="center"/>
    </xf>
    <xf numFmtId="0" fontId="29" fillId="0" borderId="0" xfId="6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7" applyFont="1" applyBorder="1" applyAlignment="1">
      <alignment horizontal="center" vertical="center"/>
    </xf>
    <xf numFmtId="0" fontId="5" fillId="0" borderId="187" xfId="7" applyFont="1" applyBorder="1" applyAlignment="1">
      <alignment horizontal="center" vertical="center"/>
    </xf>
    <xf numFmtId="0" fontId="5" fillId="0" borderId="188" xfId="7" applyFont="1" applyBorder="1" applyAlignment="1">
      <alignment horizontal="center" vertical="center"/>
    </xf>
    <xf numFmtId="0" fontId="5" fillId="0" borderId="189" xfId="7" applyFont="1" applyBorder="1" applyAlignment="1">
      <alignment horizontal="center" vertical="center"/>
    </xf>
    <xf numFmtId="0" fontId="5" fillId="0" borderId="190" xfId="7" applyFont="1" applyBorder="1" applyAlignment="1">
      <alignment horizontal="center" vertical="center"/>
    </xf>
    <xf numFmtId="0" fontId="5" fillId="0" borderId="179" xfId="7" applyFont="1" applyBorder="1" applyAlignment="1">
      <alignment horizontal="center" vertical="center"/>
    </xf>
    <xf numFmtId="0" fontId="5" fillId="0" borderId="191" xfId="7" applyFont="1" applyBorder="1" applyAlignment="1">
      <alignment horizontal="center" vertical="center"/>
    </xf>
    <xf numFmtId="0" fontId="6" fillId="0" borderId="176" xfId="0" applyFont="1" applyBorder="1" applyAlignment="1">
      <alignment horizontal="right" vertical="center"/>
    </xf>
    <xf numFmtId="0" fontId="6" fillId="3" borderId="176" xfId="0" applyFont="1" applyFill="1" applyBorder="1" applyAlignment="1">
      <alignment horizontal="right" vertical="center"/>
    </xf>
    <xf numFmtId="0" fontId="6" fillId="0" borderId="226" xfId="0" applyFont="1" applyBorder="1" applyAlignment="1">
      <alignment horizontal="right" vertical="center"/>
    </xf>
    <xf numFmtId="0" fontId="6" fillId="0" borderId="175" xfId="0" applyFont="1" applyBorder="1" applyAlignment="1">
      <alignment horizontal="right" vertical="center"/>
    </xf>
    <xf numFmtId="0" fontId="6" fillId="0" borderId="174" xfId="7" applyFont="1" applyBorder="1" applyAlignment="1">
      <alignment horizontal="right" vertical="center"/>
    </xf>
    <xf numFmtId="0" fontId="6" fillId="0" borderId="175" xfId="7" applyFont="1" applyBorder="1" applyAlignment="1">
      <alignment horizontal="right" vertical="center"/>
    </xf>
    <xf numFmtId="0" fontId="5" fillId="0" borderId="45" xfId="7" applyFont="1" applyBorder="1" applyAlignment="1">
      <alignment horizontal="right" vertical="center"/>
    </xf>
    <xf numFmtId="0" fontId="5" fillId="0" borderId="126" xfId="7" applyFont="1" applyBorder="1" applyAlignment="1">
      <alignment horizontal="right" vertical="center"/>
    </xf>
    <xf numFmtId="0" fontId="5" fillId="0" borderId="0" xfId="7" applyFont="1" applyBorder="1" applyAlignment="1">
      <alignment horizontal="right" vertical="center"/>
    </xf>
    <xf numFmtId="0" fontId="5" fillId="0" borderId="177" xfId="7" applyFont="1" applyBorder="1" applyAlignment="1">
      <alignment horizontal="right" vertical="center"/>
    </xf>
    <xf numFmtId="0" fontId="6" fillId="0" borderId="176" xfId="7" applyFont="1" applyBorder="1" applyAlignment="1">
      <alignment horizontal="right" vertical="center"/>
    </xf>
    <xf numFmtId="0" fontId="5" fillId="0" borderId="63" xfId="7" applyFont="1" applyBorder="1" applyAlignment="1">
      <alignment horizontal="right" vertical="center"/>
    </xf>
    <xf numFmtId="0" fontId="5" fillId="0" borderId="29" xfId="7" applyFont="1" applyBorder="1" applyAlignment="1">
      <alignment horizontal="right" vertical="center"/>
    </xf>
    <xf numFmtId="0" fontId="5" fillId="0" borderId="181" xfId="7" applyFont="1" applyBorder="1" applyAlignment="1">
      <alignment horizontal="right" vertical="center"/>
    </xf>
    <xf numFmtId="0" fontId="5" fillId="0" borderId="53" xfId="7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14" fillId="0" borderId="0" xfId="7" applyFont="1" applyBorder="1" applyAlignment="1">
      <alignment horizontal="center"/>
    </xf>
    <xf numFmtId="3" fontId="5" fillId="0" borderId="249" xfId="7" applyNumberFormat="1" applyFont="1" applyBorder="1" applyAlignment="1">
      <alignment horizontal="right" vertical="center"/>
    </xf>
    <xf numFmtId="3" fontId="5" fillId="0" borderId="250" xfId="7" applyNumberFormat="1" applyFont="1" applyBorder="1" applyAlignment="1">
      <alignment horizontal="right" vertical="center"/>
    </xf>
    <xf numFmtId="10" fontId="5" fillId="0" borderId="198" xfId="7" applyNumberFormat="1" applyFont="1" applyBorder="1" applyAlignment="1">
      <alignment horizontal="right" vertical="center"/>
    </xf>
    <xf numFmtId="10" fontId="5" fillId="0" borderId="65" xfId="7" applyNumberFormat="1" applyFont="1" applyBorder="1" applyAlignment="1">
      <alignment horizontal="right" vertical="center"/>
    </xf>
    <xf numFmtId="0" fontId="6" fillId="0" borderId="38" xfId="0" applyFont="1" applyBorder="1" applyAlignment="1">
      <alignment horizontal="center" vertical="center" wrapText="1"/>
    </xf>
    <xf numFmtId="0" fontId="6" fillId="0" borderId="171" xfId="0" applyFont="1" applyBorder="1" applyAlignment="1">
      <alignment horizontal="center" vertical="center" wrapText="1"/>
    </xf>
    <xf numFmtId="0" fontId="6" fillId="0" borderId="17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83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5" fillId="0" borderId="173" xfId="8" applyFont="1" applyBorder="1" applyAlignment="1">
      <alignment horizontal="center" vertical="center" wrapText="1"/>
    </xf>
    <xf numFmtId="0" fontId="5" fillId="0" borderId="32" xfId="8" applyFont="1" applyBorder="1" applyAlignment="1">
      <alignment horizontal="center" vertical="center" wrapText="1"/>
    </xf>
    <xf numFmtId="0" fontId="5" fillId="0" borderId="170" xfId="8" applyFont="1" applyBorder="1" applyAlignment="1">
      <alignment horizontal="center" vertical="center" wrapText="1"/>
    </xf>
    <xf numFmtId="0" fontId="5" fillId="0" borderId="2" xfId="8" applyFont="1" applyBorder="1" applyAlignment="1">
      <alignment horizontal="center" vertical="center" wrapText="1"/>
    </xf>
    <xf numFmtId="0" fontId="5" fillId="0" borderId="21" xfId="8" applyFont="1" applyBorder="1" applyAlignment="1">
      <alignment horizontal="center" vertical="center" wrapText="1"/>
    </xf>
    <xf numFmtId="0" fontId="5" fillId="0" borderId="5" xfId="8" applyFont="1" applyBorder="1" applyAlignment="1">
      <alignment horizontal="center" vertical="center" wrapText="1"/>
    </xf>
    <xf numFmtId="0" fontId="5" fillId="0" borderId="26" xfId="8" applyFont="1" applyBorder="1" applyAlignment="1">
      <alignment horizontal="center" vertical="center" wrapText="1"/>
    </xf>
    <xf numFmtId="0" fontId="5" fillId="0" borderId="4" xfId="8" applyFont="1" applyBorder="1" applyAlignment="1">
      <alignment horizontal="center" vertical="center" wrapText="1"/>
    </xf>
    <xf numFmtId="0" fontId="5" fillId="0" borderId="24" xfId="8" applyFont="1" applyBorder="1" applyAlignment="1">
      <alignment horizontal="center" vertical="center" wrapText="1"/>
    </xf>
    <xf numFmtId="0" fontId="6" fillId="0" borderId="0" xfId="8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8" applyFont="1" applyBorder="1" applyAlignment="1">
      <alignment horizontal="center" vertical="center" wrapText="1"/>
    </xf>
    <xf numFmtId="0" fontId="5" fillId="0" borderId="3" xfId="8" applyFont="1" applyBorder="1" applyAlignment="1">
      <alignment horizontal="center" vertical="center" wrapText="1"/>
    </xf>
    <xf numFmtId="0" fontId="5" fillId="0" borderId="23" xfId="8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220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5" fillId="0" borderId="256" xfId="0" applyFont="1" applyFill="1" applyBorder="1" applyAlignment="1">
      <alignment horizontal="center" vertical="center" wrapText="1"/>
    </xf>
    <xf numFmtId="0" fontId="5" fillId="0" borderId="132" xfId="0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5" fillId="0" borderId="37" xfId="3" applyFont="1" applyBorder="1" applyAlignment="1">
      <alignment horizontal="right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12" fillId="0" borderId="193" xfId="7" applyFont="1" applyBorder="1" applyAlignment="1">
      <alignment horizontal="center" vertical="center" wrapText="1"/>
    </xf>
    <xf numFmtId="0" fontId="12" fillId="0" borderId="194" xfId="7" applyFont="1" applyBorder="1" applyAlignment="1">
      <alignment horizontal="center" vertical="center" wrapText="1"/>
    </xf>
    <xf numFmtId="0" fontId="12" fillId="0" borderId="139" xfId="7" applyFont="1" applyBorder="1" applyAlignment="1">
      <alignment horizontal="center" vertical="center" wrapText="1"/>
    </xf>
    <xf numFmtId="0" fontId="12" fillId="0" borderId="195" xfId="7" applyFont="1" applyBorder="1" applyAlignment="1">
      <alignment horizontal="center" vertical="center" wrapText="1"/>
    </xf>
    <xf numFmtId="0" fontId="5" fillId="0" borderId="236" xfId="7" applyFont="1" applyBorder="1" applyAlignment="1">
      <alignment horizontal="center" vertical="center" wrapText="1"/>
    </xf>
    <xf numFmtId="0" fontId="5" fillId="0" borderId="208" xfId="7" applyFont="1" applyBorder="1" applyAlignment="1">
      <alignment horizontal="center" vertical="center" wrapText="1"/>
    </xf>
    <xf numFmtId="3" fontId="5" fillId="0" borderId="192" xfId="5" applyNumberFormat="1" applyFont="1" applyFill="1" applyBorder="1" applyAlignment="1">
      <alignment horizontal="center" vertical="center"/>
    </xf>
    <xf numFmtId="3" fontId="5" fillId="0" borderId="172" xfId="5" applyNumberFormat="1" applyFont="1" applyFill="1" applyBorder="1" applyAlignment="1">
      <alignment horizontal="center" vertical="center"/>
    </xf>
  </cellXfs>
  <cellStyles count="9">
    <cellStyle name="Normál" xfId="0" builtinId="0"/>
    <cellStyle name="Normál 2" xfId="1"/>
    <cellStyle name="Normál 2 2" xfId="2"/>
    <cellStyle name="Normál 2_Mellékletek az egységes költségvetési rendelethez" xfId="3"/>
    <cellStyle name="Normál 3" xfId="4"/>
    <cellStyle name="Normál_13_melleklet" xfId="5"/>
    <cellStyle name="Normál_2013. évi zárszámadás mellékletek2" xfId="6"/>
    <cellStyle name="Normál_Mellékletek az egységes költségvetési rendelethez" xfId="7"/>
    <cellStyle name="Normál_Mérleg alátámasztó leltár 2013. év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C0C0C0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IS58"/>
  <sheetViews>
    <sheetView tabSelected="1" zoomScaleNormal="100" workbookViewId="0"/>
  </sheetViews>
  <sheetFormatPr defaultColWidth="9.109375" defaultRowHeight="13.2" x14ac:dyDescent="0.25"/>
  <cols>
    <col min="1" max="1" width="5.6640625" style="661" customWidth="1"/>
    <col min="2" max="2" width="42.6640625" style="661" customWidth="1"/>
    <col min="3" max="3" width="12.6640625" style="661" customWidth="1"/>
    <col min="4" max="5" width="12.6640625" style="612" customWidth="1"/>
    <col min="6" max="16384" width="9.109375" style="612"/>
  </cols>
  <sheetData>
    <row r="1" spans="1:253" s="595" customFormat="1" ht="15" customHeight="1" x14ac:dyDescent="0.25">
      <c r="A1" s="594"/>
      <c r="B1" s="594"/>
      <c r="D1" s="596"/>
      <c r="E1" s="597" t="s">
        <v>388</v>
      </c>
      <c r="F1" s="598"/>
      <c r="G1" s="598"/>
      <c r="H1" s="598"/>
      <c r="I1" s="598"/>
      <c r="J1" s="598"/>
      <c r="K1" s="598"/>
      <c r="L1" s="598"/>
      <c r="M1" s="598"/>
      <c r="N1" s="598"/>
      <c r="O1" s="598"/>
      <c r="P1" s="598"/>
      <c r="Q1" s="598"/>
      <c r="R1" s="598"/>
      <c r="S1" s="598"/>
      <c r="T1" s="598"/>
      <c r="U1" s="598"/>
      <c r="V1" s="598"/>
      <c r="W1" s="598"/>
      <c r="X1" s="598"/>
      <c r="Y1" s="598"/>
      <c r="Z1" s="598"/>
      <c r="AA1" s="598"/>
      <c r="AB1" s="598"/>
      <c r="AC1" s="598"/>
      <c r="AD1" s="598"/>
      <c r="AE1" s="598"/>
      <c r="AF1" s="598"/>
      <c r="AG1" s="598"/>
      <c r="AH1" s="598"/>
      <c r="AI1" s="598"/>
      <c r="AJ1" s="598"/>
      <c r="AK1" s="598"/>
      <c r="AL1" s="598"/>
      <c r="AM1" s="598"/>
      <c r="AN1" s="598"/>
      <c r="AO1" s="598"/>
      <c r="AP1" s="598"/>
      <c r="AQ1" s="598"/>
      <c r="AR1" s="598"/>
      <c r="AS1" s="598"/>
      <c r="AT1" s="598"/>
      <c r="AU1" s="598"/>
      <c r="AV1" s="598"/>
      <c r="AW1" s="598"/>
      <c r="AX1" s="598"/>
      <c r="AY1" s="598"/>
      <c r="AZ1" s="598"/>
      <c r="BA1" s="598"/>
      <c r="BB1" s="598"/>
      <c r="BC1" s="598"/>
      <c r="BD1" s="598"/>
      <c r="BE1" s="598"/>
      <c r="BF1" s="598"/>
      <c r="BG1" s="598"/>
      <c r="BH1" s="598"/>
      <c r="BI1" s="598"/>
      <c r="BJ1" s="598"/>
      <c r="BK1" s="598"/>
      <c r="BL1" s="598"/>
      <c r="BM1" s="598"/>
      <c r="BN1" s="598"/>
      <c r="BO1" s="598"/>
      <c r="BP1" s="598"/>
      <c r="BQ1" s="598"/>
      <c r="BR1" s="598"/>
      <c r="BS1" s="598"/>
      <c r="BT1" s="598"/>
      <c r="BU1" s="598"/>
      <c r="BV1" s="598"/>
      <c r="BW1" s="598"/>
      <c r="BX1" s="598"/>
      <c r="BY1" s="598"/>
      <c r="BZ1" s="598"/>
      <c r="CA1" s="598"/>
      <c r="CB1" s="598"/>
      <c r="CC1" s="598"/>
      <c r="CD1" s="598"/>
      <c r="CE1" s="598"/>
      <c r="CF1" s="598"/>
      <c r="CG1" s="598"/>
      <c r="CH1" s="598"/>
      <c r="CI1" s="598"/>
      <c r="CJ1" s="598"/>
      <c r="CK1" s="598"/>
      <c r="CL1" s="598"/>
      <c r="CM1" s="598"/>
      <c r="CN1" s="598"/>
      <c r="CO1" s="598"/>
      <c r="CP1" s="598"/>
      <c r="CQ1" s="598"/>
      <c r="CR1" s="598"/>
      <c r="CS1" s="598"/>
      <c r="CT1" s="598"/>
      <c r="CU1" s="598"/>
      <c r="CV1" s="598"/>
      <c r="CW1" s="598"/>
      <c r="CX1" s="598"/>
      <c r="CY1" s="598"/>
      <c r="CZ1" s="598"/>
      <c r="DA1" s="598"/>
      <c r="DB1" s="598"/>
      <c r="DC1" s="598"/>
      <c r="DD1" s="598"/>
      <c r="DE1" s="598"/>
      <c r="DF1" s="598"/>
      <c r="DG1" s="598"/>
      <c r="DH1" s="598"/>
      <c r="DI1" s="598"/>
      <c r="DJ1" s="598"/>
      <c r="DK1" s="598"/>
      <c r="DL1" s="598"/>
      <c r="DM1" s="598"/>
      <c r="DN1" s="598"/>
      <c r="DO1" s="598"/>
      <c r="DP1" s="598"/>
      <c r="DQ1" s="598"/>
      <c r="DR1" s="598"/>
      <c r="DS1" s="598"/>
      <c r="DT1" s="598"/>
      <c r="DU1" s="598"/>
      <c r="DV1" s="598"/>
      <c r="DW1" s="598"/>
      <c r="DX1" s="598"/>
      <c r="DY1" s="598"/>
      <c r="DZ1" s="598"/>
      <c r="EA1" s="598"/>
      <c r="EB1" s="598"/>
      <c r="EC1" s="598"/>
      <c r="ED1" s="598"/>
      <c r="EE1" s="598"/>
      <c r="EF1" s="598"/>
      <c r="EG1" s="598"/>
      <c r="EH1" s="598"/>
      <c r="EI1" s="598"/>
      <c r="EJ1" s="598"/>
      <c r="EK1" s="598"/>
      <c r="EL1" s="598"/>
      <c r="EM1" s="598"/>
      <c r="EN1" s="598"/>
      <c r="EO1" s="598"/>
      <c r="EP1" s="598"/>
      <c r="EQ1" s="598"/>
      <c r="ER1" s="598"/>
      <c r="ES1" s="598"/>
      <c r="ET1" s="598"/>
      <c r="EU1" s="598"/>
      <c r="EV1" s="598"/>
      <c r="EW1" s="598"/>
      <c r="EX1" s="598"/>
      <c r="EY1" s="598"/>
      <c r="EZ1" s="598"/>
      <c r="FA1" s="598"/>
      <c r="FB1" s="598"/>
      <c r="FC1" s="598"/>
      <c r="FD1" s="598"/>
      <c r="FE1" s="598"/>
      <c r="FF1" s="598"/>
      <c r="FG1" s="598"/>
      <c r="FH1" s="598"/>
      <c r="FI1" s="598"/>
      <c r="FJ1" s="598"/>
      <c r="FK1" s="598"/>
      <c r="FL1" s="598"/>
      <c r="FM1" s="598"/>
      <c r="FN1" s="598"/>
      <c r="FO1" s="598"/>
      <c r="FP1" s="598"/>
      <c r="FQ1" s="598"/>
      <c r="FR1" s="598"/>
      <c r="FS1" s="598"/>
      <c r="FT1" s="598"/>
      <c r="FU1" s="598"/>
      <c r="FV1" s="598"/>
      <c r="FW1" s="598"/>
      <c r="FX1" s="598"/>
      <c r="FY1" s="598"/>
      <c r="FZ1" s="598"/>
      <c r="GA1" s="598"/>
      <c r="GB1" s="598"/>
      <c r="GC1" s="598"/>
      <c r="GD1" s="598"/>
      <c r="GE1" s="598"/>
      <c r="GF1" s="598"/>
      <c r="GG1" s="598"/>
      <c r="GH1" s="598"/>
      <c r="GI1" s="598"/>
      <c r="GJ1" s="598"/>
      <c r="GK1" s="598"/>
      <c r="GL1" s="598"/>
      <c r="GM1" s="598"/>
      <c r="GN1" s="598"/>
      <c r="GO1" s="598"/>
      <c r="GP1" s="598"/>
      <c r="GQ1" s="598"/>
      <c r="GR1" s="598"/>
      <c r="GS1" s="598"/>
      <c r="GT1" s="598"/>
      <c r="GU1" s="598"/>
      <c r="GV1" s="598"/>
      <c r="GW1" s="598"/>
      <c r="GX1" s="598"/>
      <c r="GY1" s="598"/>
      <c r="GZ1" s="598"/>
      <c r="HA1" s="598"/>
      <c r="HB1" s="598"/>
      <c r="HC1" s="598"/>
      <c r="HD1" s="598"/>
      <c r="HE1" s="598"/>
      <c r="HF1" s="598"/>
      <c r="HG1" s="598"/>
      <c r="HH1" s="598"/>
      <c r="HI1" s="598"/>
      <c r="HJ1" s="598"/>
      <c r="HK1" s="598"/>
      <c r="HL1" s="598"/>
      <c r="HM1" s="598"/>
      <c r="HN1" s="598"/>
      <c r="HO1" s="598"/>
      <c r="HP1" s="598"/>
      <c r="HQ1" s="598"/>
      <c r="HR1" s="598"/>
      <c r="HS1" s="598"/>
      <c r="HT1" s="598"/>
      <c r="HU1" s="598"/>
      <c r="HV1" s="598"/>
      <c r="HW1" s="598"/>
      <c r="HX1" s="598"/>
      <c r="HY1" s="598"/>
      <c r="HZ1" s="598"/>
      <c r="IA1" s="598"/>
      <c r="IB1" s="598"/>
      <c r="IC1" s="598"/>
      <c r="ID1" s="598"/>
      <c r="IE1" s="598"/>
      <c r="IF1" s="598"/>
      <c r="IG1" s="598"/>
      <c r="IH1" s="598"/>
      <c r="II1" s="598"/>
      <c r="IJ1" s="598"/>
      <c r="IK1" s="598"/>
      <c r="IL1" s="598"/>
      <c r="IM1" s="598"/>
      <c r="IN1" s="598"/>
      <c r="IO1" s="598"/>
      <c r="IP1" s="598"/>
      <c r="IQ1" s="598"/>
      <c r="IR1" s="598"/>
      <c r="IS1" s="598"/>
    </row>
    <row r="2" spans="1:253" s="595" customFormat="1" ht="15" customHeight="1" x14ac:dyDescent="0.25">
      <c r="A2" s="594"/>
      <c r="B2" s="594"/>
      <c r="D2" s="596"/>
      <c r="E2" s="5" t="s">
        <v>976</v>
      </c>
      <c r="F2" s="598"/>
      <c r="G2" s="598"/>
      <c r="H2" s="598"/>
      <c r="I2" s="598"/>
      <c r="J2" s="598"/>
      <c r="K2" s="598"/>
      <c r="L2" s="598"/>
      <c r="M2" s="598"/>
      <c r="N2" s="598"/>
      <c r="O2" s="598"/>
      <c r="P2" s="598"/>
      <c r="Q2" s="598"/>
      <c r="R2" s="598"/>
      <c r="S2" s="598"/>
      <c r="T2" s="598"/>
      <c r="U2" s="598"/>
      <c r="V2" s="598"/>
      <c r="W2" s="598"/>
      <c r="X2" s="598"/>
      <c r="Y2" s="598"/>
      <c r="Z2" s="598"/>
      <c r="AA2" s="598"/>
      <c r="AB2" s="598"/>
      <c r="AC2" s="598"/>
      <c r="AD2" s="598"/>
      <c r="AE2" s="598"/>
      <c r="AF2" s="598"/>
      <c r="AG2" s="598"/>
      <c r="AH2" s="598"/>
      <c r="AI2" s="598"/>
      <c r="AJ2" s="598"/>
      <c r="AK2" s="598"/>
      <c r="AL2" s="598"/>
      <c r="AM2" s="598"/>
      <c r="AN2" s="598"/>
      <c r="AO2" s="598"/>
      <c r="AP2" s="598"/>
      <c r="AQ2" s="598"/>
      <c r="AR2" s="598"/>
      <c r="AS2" s="598"/>
      <c r="AT2" s="598"/>
      <c r="AU2" s="598"/>
      <c r="AV2" s="598"/>
      <c r="AW2" s="598"/>
      <c r="AX2" s="598"/>
      <c r="AY2" s="598"/>
      <c r="AZ2" s="598"/>
      <c r="BA2" s="598"/>
      <c r="BB2" s="598"/>
      <c r="BC2" s="598"/>
      <c r="BD2" s="598"/>
      <c r="BE2" s="598"/>
      <c r="BF2" s="598"/>
      <c r="BG2" s="598"/>
      <c r="BH2" s="598"/>
      <c r="BI2" s="598"/>
      <c r="BJ2" s="598"/>
      <c r="BK2" s="598"/>
      <c r="BL2" s="598"/>
      <c r="BM2" s="598"/>
      <c r="BN2" s="598"/>
      <c r="BO2" s="598"/>
      <c r="BP2" s="598"/>
      <c r="BQ2" s="598"/>
      <c r="BR2" s="598"/>
      <c r="BS2" s="598"/>
      <c r="BT2" s="598"/>
      <c r="BU2" s="598"/>
      <c r="BV2" s="598"/>
      <c r="BW2" s="598"/>
      <c r="BX2" s="598"/>
      <c r="BY2" s="598"/>
      <c r="BZ2" s="598"/>
      <c r="CA2" s="598"/>
      <c r="CB2" s="598"/>
      <c r="CC2" s="598"/>
      <c r="CD2" s="598"/>
      <c r="CE2" s="598"/>
      <c r="CF2" s="598"/>
      <c r="CG2" s="598"/>
      <c r="CH2" s="598"/>
      <c r="CI2" s="598"/>
      <c r="CJ2" s="598"/>
      <c r="CK2" s="598"/>
      <c r="CL2" s="598"/>
      <c r="CM2" s="598"/>
      <c r="CN2" s="598"/>
      <c r="CO2" s="598"/>
      <c r="CP2" s="598"/>
      <c r="CQ2" s="598"/>
      <c r="CR2" s="598"/>
      <c r="CS2" s="598"/>
      <c r="CT2" s="598"/>
      <c r="CU2" s="598"/>
      <c r="CV2" s="598"/>
      <c r="CW2" s="598"/>
      <c r="CX2" s="598"/>
      <c r="CY2" s="598"/>
      <c r="CZ2" s="598"/>
      <c r="DA2" s="598"/>
      <c r="DB2" s="598"/>
      <c r="DC2" s="598"/>
      <c r="DD2" s="598"/>
      <c r="DE2" s="598"/>
      <c r="DF2" s="598"/>
      <c r="DG2" s="598"/>
      <c r="DH2" s="598"/>
      <c r="DI2" s="598"/>
      <c r="DJ2" s="598"/>
      <c r="DK2" s="598"/>
      <c r="DL2" s="598"/>
      <c r="DM2" s="598"/>
      <c r="DN2" s="598"/>
      <c r="DO2" s="598"/>
      <c r="DP2" s="598"/>
      <c r="DQ2" s="598"/>
      <c r="DR2" s="598"/>
      <c r="DS2" s="598"/>
      <c r="DT2" s="598"/>
      <c r="DU2" s="598"/>
      <c r="DV2" s="598"/>
      <c r="DW2" s="598"/>
      <c r="DX2" s="598"/>
      <c r="DY2" s="598"/>
      <c r="DZ2" s="598"/>
      <c r="EA2" s="598"/>
      <c r="EB2" s="598"/>
      <c r="EC2" s="598"/>
      <c r="ED2" s="598"/>
      <c r="EE2" s="598"/>
      <c r="EF2" s="598"/>
      <c r="EG2" s="598"/>
      <c r="EH2" s="598"/>
      <c r="EI2" s="598"/>
      <c r="EJ2" s="598"/>
      <c r="EK2" s="598"/>
      <c r="EL2" s="598"/>
      <c r="EM2" s="598"/>
      <c r="EN2" s="598"/>
      <c r="EO2" s="598"/>
      <c r="EP2" s="598"/>
      <c r="EQ2" s="598"/>
      <c r="ER2" s="598"/>
      <c r="ES2" s="598"/>
      <c r="ET2" s="598"/>
      <c r="EU2" s="598"/>
      <c r="EV2" s="598"/>
      <c r="EW2" s="598"/>
      <c r="EX2" s="598"/>
      <c r="EY2" s="598"/>
      <c r="EZ2" s="598"/>
      <c r="FA2" s="598"/>
      <c r="FB2" s="598"/>
      <c r="FC2" s="598"/>
      <c r="FD2" s="598"/>
      <c r="FE2" s="598"/>
      <c r="FF2" s="598"/>
      <c r="FG2" s="598"/>
      <c r="FH2" s="598"/>
      <c r="FI2" s="598"/>
      <c r="FJ2" s="598"/>
      <c r="FK2" s="598"/>
      <c r="FL2" s="598"/>
      <c r="FM2" s="598"/>
      <c r="FN2" s="598"/>
      <c r="FO2" s="598"/>
      <c r="FP2" s="598"/>
      <c r="FQ2" s="598"/>
      <c r="FR2" s="598"/>
      <c r="FS2" s="598"/>
      <c r="FT2" s="598"/>
      <c r="FU2" s="598"/>
      <c r="FV2" s="598"/>
      <c r="FW2" s="598"/>
      <c r="FX2" s="598"/>
      <c r="FY2" s="598"/>
      <c r="FZ2" s="598"/>
      <c r="GA2" s="598"/>
      <c r="GB2" s="598"/>
      <c r="GC2" s="598"/>
      <c r="GD2" s="598"/>
      <c r="GE2" s="598"/>
      <c r="GF2" s="598"/>
      <c r="GG2" s="598"/>
      <c r="GH2" s="598"/>
      <c r="GI2" s="598"/>
      <c r="GJ2" s="598"/>
      <c r="GK2" s="598"/>
      <c r="GL2" s="598"/>
      <c r="GM2" s="598"/>
      <c r="GN2" s="598"/>
      <c r="GO2" s="598"/>
      <c r="GP2" s="598"/>
      <c r="GQ2" s="598"/>
      <c r="GR2" s="598"/>
      <c r="GS2" s="598"/>
      <c r="GT2" s="598"/>
      <c r="GU2" s="598"/>
      <c r="GV2" s="598"/>
      <c r="GW2" s="598"/>
      <c r="GX2" s="598"/>
      <c r="GY2" s="598"/>
      <c r="GZ2" s="598"/>
      <c r="HA2" s="598"/>
      <c r="HB2" s="598"/>
      <c r="HC2" s="598"/>
      <c r="HD2" s="598"/>
      <c r="HE2" s="598"/>
      <c r="HF2" s="598"/>
      <c r="HG2" s="598"/>
      <c r="HH2" s="598"/>
      <c r="HI2" s="598"/>
      <c r="HJ2" s="598"/>
      <c r="HK2" s="598"/>
      <c r="HL2" s="598"/>
      <c r="HM2" s="598"/>
      <c r="HN2" s="598"/>
      <c r="HO2" s="598"/>
      <c r="HP2" s="598"/>
      <c r="HQ2" s="598"/>
      <c r="HR2" s="598"/>
      <c r="HS2" s="598"/>
      <c r="HT2" s="598"/>
      <c r="HU2" s="598"/>
      <c r="HV2" s="598"/>
      <c r="HW2" s="598"/>
      <c r="HX2" s="598"/>
      <c r="HY2" s="598"/>
      <c r="HZ2" s="598"/>
      <c r="IA2" s="598"/>
      <c r="IB2" s="598"/>
      <c r="IC2" s="598"/>
      <c r="ID2" s="598"/>
      <c r="IE2" s="598"/>
      <c r="IF2" s="598"/>
      <c r="IG2" s="598"/>
      <c r="IH2" s="598"/>
      <c r="II2" s="598"/>
      <c r="IJ2" s="598"/>
      <c r="IK2" s="598"/>
      <c r="IL2" s="598"/>
      <c r="IM2" s="598"/>
      <c r="IN2" s="598"/>
      <c r="IO2" s="598"/>
      <c r="IP2" s="598"/>
      <c r="IQ2" s="598"/>
      <c r="IR2" s="598"/>
      <c r="IS2" s="598"/>
    </row>
    <row r="3" spans="1:253" s="595" customFormat="1" ht="15" customHeight="1" x14ac:dyDescent="0.25">
      <c r="A3" s="599"/>
      <c r="B3" s="599"/>
      <c r="C3" s="599"/>
      <c r="D3" s="600"/>
      <c r="E3" s="598"/>
      <c r="F3" s="598"/>
      <c r="G3" s="598"/>
      <c r="H3" s="598"/>
      <c r="I3" s="598"/>
      <c r="J3" s="598"/>
      <c r="K3" s="598"/>
      <c r="L3" s="598"/>
      <c r="M3" s="598"/>
      <c r="N3" s="598"/>
      <c r="O3" s="598"/>
      <c r="P3" s="598"/>
      <c r="Q3" s="598"/>
      <c r="R3" s="598"/>
      <c r="S3" s="598"/>
      <c r="T3" s="598"/>
      <c r="U3" s="598"/>
      <c r="V3" s="598"/>
      <c r="W3" s="598"/>
      <c r="X3" s="598"/>
      <c r="Y3" s="598"/>
      <c r="Z3" s="598"/>
      <c r="AA3" s="598"/>
      <c r="AB3" s="598"/>
      <c r="AC3" s="598"/>
      <c r="AD3" s="598"/>
      <c r="AE3" s="598"/>
      <c r="AF3" s="598"/>
      <c r="AG3" s="598"/>
      <c r="AH3" s="598"/>
      <c r="AI3" s="598"/>
      <c r="AJ3" s="598"/>
      <c r="AK3" s="598"/>
      <c r="AL3" s="598"/>
      <c r="AM3" s="598"/>
      <c r="AN3" s="598"/>
      <c r="AO3" s="598"/>
      <c r="AP3" s="598"/>
      <c r="AQ3" s="598"/>
      <c r="AR3" s="598"/>
      <c r="AS3" s="598"/>
      <c r="AT3" s="598"/>
      <c r="AU3" s="598"/>
      <c r="AV3" s="598"/>
      <c r="AW3" s="598"/>
      <c r="AX3" s="598"/>
      <c r="AY3" s="598"/>
      <c r="AZ3" s="598"/>
      <c r="BA3" s="598"/>
      <c r="BB3" s="598"/>
      <c r="BC3" s="598"/>
      <c r="BD3" s="598"/>
      <c r="BE3" s="598"/>
      <c r="BF3" s="598"/>
      <c r="BG3" s="598"/>
      <c r="BH3" s="598"/>
      <c r="BI3" s="598"/>
      <c r="BJ3" s="598"/>
      <c r="BK3" s="598"/>
      <c r="BL3" s="598"/>
      <c r="BM3" s="598"/>
      <c r="BN3" s="598"/>
      <c r="BO3" s="598"/>
      <c r="BP3" s="598"/>
      <c r="BQ3" s="598"/>
      <c r="BR3" s="598"/>
      <c r="BS3" s="598"/>
      <c r="BT3" s="598"/>
      <c r="BU3" s="598"/>
      <c r="BV3" s="598"/>
      <c r="BW3" s="598"/>
      <c r="BX3" s="598"/>
      <c r="BY3" s="598"/>
      <c r="BZ3" s="598"/>
      <c r="CA3" s="598"/>
      <c r="CB3" s="598"/>
      <c r="CC3" s="598"/>
      <c r="CD3" s="598"/>
      <c r="CE3" s="598"/>
      <c r="CF3" s="598"/>
      <c r="CG3" s="598"/>
      <c r="CH3" s="598"/>
      <c r="CI3" s="598"/>
      <c r="CJ3" s="598"/>
      <c r="CK3" s="598"/>
      <c r="CL3" s="598"/>
      <c r="CM3" s="598"/>
      <c r="CN3" s="598"/>
      <c r="CO3" s="598"/>
      <c r="CP3" s="598"/>
      <c r="CQ3" s="598"/>
      <c r="CR3" s="598"/>
      <c r="CS3" s="598"/>
      <c r="CT3" s="598"/>
      <c r="CU3" s="598"/>
      <c r="CV3" s="598"/>
      <c r="CW3" s="598"/>
      <c r="CX3" s="598"/>
      <c r="CY3" s="598"/>
      <c r="CZ3" s="598"/>
      <c r="DA3" s="598"/>
      <c r="DB3" s="598"/>
      <c r="DC3" s="598"/>
      <c r="DD3" s="598"/>
      <c r="DE3" s="598"/>
      <c r="DF3" s="598"/>
      <c r="DG3" s="598"/>
      <c r="DH3" s="598"/>
      <c r="DI3" s="598"/>
      <c r="DJ3" s="598"/>
      <c r="DK3" s="598"/>
      <c r="DL3" s="598"/>
      <c r="DM3" s="598"/>
      <c r="DN3" s="598"/>
      <c r="DO3" s="598"/>
      <c r="DP3" s="598"/>
      <c r="DQ3" s="598"/>
      <c r="DR3" s="598"/>
      <c r="DS3" s="598"/>
      <c r="DT3" s="598"/>
      <c r="DU3" s="598"/>
      <c r="DV3" s="598"/>
      <c r="DW3" s="598"/>
      <c r="DX3" s="598"/>
      <c r="DY3" s="598"/>
      <c r="DZ3" s="598"/>
      <c r="EA3" s="598"/>
      <c r="EB3" s="598"/>
      <c r="EC3" s="598"/>
      <c r="ED3" s="598"/>
      <c r="EE3" s="598"/>
      <c r="EF3" s="598"/>
      <c r="EG3" s="598"/>
      <c r="EH3" s="598"/>
      <c r="EI3" s="598"/>
      <c r="EJ3" s="598"/>
      <c r="EK3" s="598"/>
      <c r="EL3" s="598"/>
      <c r="EM3" s="598"/>
      <c r="EN3" s="598"/>
      <c r="EO3" s="598"/>
      <c r="EP3" s="598"/>
      <c r="EQ3" s="598"/>
      <c r="ER3" s="598"/>
      <c r="ES3" s="598"/>
      <c r="ET3" s="598"/>
      <c r="EU3" s="598"/>
      <c r="EV3" s="598"/>
      <c r="EW3" s="598"/>
      <c r="EX3" s="598"/>
      <c r="EY3" s="598"/>
      <c r="EZ3" s="598"/>
      <c r="FA3" s="598"/>
      <c r="FB3" s="598"/>
      <c r="FC3" s="598"/>
      <c r="FD3" s="598"/>
      <c r="FE3" s="598"/>
      <c r="FF3" s="598"/>
      <c r="FG3" s="598"/>
      <c r="FH3" s="598"/>
      <c r="FI3" s="598"/>
      <c r="FJ3" s="598"/>
      <c r="FK3" s="598"/>
      <c r="FL3" s="598"/>
      <c r="FM3" s="598"/>
      <c r="FN3" s="598"/>
      <c r="FO3" s="598"/>
      <c r="FP3" s="598"/>
      <c r="FQ3" s="598"/>
      <c r="FR3" s="598"/>
      <c r="FS3" s="598"/>
      <c r="FT3" s="598"/>
      <c r="FU3" s="598"/>
      <c r="FV3" s="598"/>
      <c r="FW3" s="598"/>
      <c r="FX3" s="598"/>
      <c r="FY3" s="598"/>
      <c r="FZ3" s="598"/>
      <c r="GA3" s="598"/>
      <c r="GB3" s="598"/>
      <c r="GC3" s="598"/>
      <c r="GD3" s="598"/>
      <c r="GE3" s="598"/>
      <c r="GF3" s="598"/>
      <c r="GG3" s="598"/>
      <c r="GH3" s="598"/>
      <c r="GI3" s="598"/>
      <c r="GJ3" s="598"/>
      <c r="GK3" s="598"/>
      <c r="GL3" s="598"/>
      <c r="GM3" s="598"/>
      <c r="GN3" s="598"/>
      <c r="GO3" s="598"/>
      <c r="GP3" s="598"/>
      <c r="GQ3" s="598"/>
      <c r="GR3" s="598"/>
      <c r="GS3" s="598"/>
      <c r="GT3" s="598"/>
      <c r="GU3" s="598"/>
      <c r="GV3" s="598"/>
      <c r="GW3" s="598"/>
      <c r="GX3" s="598"/>
      <c r="GY3" s="598"/>
      <c r="GZ3" s="598"/>
      <c r="HA3" s="598"/>
      <c r="HB3" s="598"/>
      <c r="HC3" s="598"/>
      <c r="HD3" s="598"/>
      <c r="HE3" s="598"/>
      <c r="HF3" s="598"/>
      <c r="HG3" s="598"/>
      <c r="HH3" s="598"/>
      <c r="HI3" s="598"/>
      <c r="HJ3" s="598"/>
      <c r="HK3" s="598"/>
      <c r="HL3" s="598"/>
      <c r="HM3" s="598"/>
      <c r="HN3" s="598"/>
      <c r="HO3" s="598"/>
      <c r="HP3" s="598"/>
      <c r="HQ3" s="598"/>
      <c r="HR3" s="598"/>
      <c r="HS3" s="598"/>
      <c r="HT3" s="598"/>
      <c r="HU3" s="598"/>
      <c r="HV3" s="598"/>
      <c r="HW3" s="598"/>
      <c r="HX3" s="598"/>
      <c r="HY3" s="598"/>
      <c r="HZ3" s="598"/>
      <c r="IA3" s="598"/>
      <c r="IB3" s="598"/>
      <c r="IC3" s="598"/>
      <c r="ID3" s="598"/>
      <c r="IE3" s="598"/>
      <c r="IF3" s="598"/>
      <c r="IG3" s="598"/>
      <c r="IH3" s="598"/>
      <c r="II3" s="598"/>
      <c r="IJ3" s="598"/>
      <c r="IK3" s="598"/>
      <c r="IL3" s="598"/>
      <c r="IM3" s="598"/>
      <c r="IN3" s="598"/>
      <c r="IO3" s="598"/>
      <c r="IP3" s="598"/>
      <c r="IQ3" s="598"/>
      <c r="IR3" s="598"/>
      <c r="IS3" s="598"/>
    </row>
    <row r="4" spans="1:253" s="595" customFormat="1" ht="15" customHeight="1" x14ac:dyDescent="0.25">
      <c r="A4" s="976" t="s">
        <v>724</v>
      </c>
      <c r="B4" s="977"/>
      <c r="C4" s="977"/>
      <c r="D4" s="977"/>
      <c r="E4" s="977"/>
      <c r="J4" s="598"/>
      <c r="K4" s="598"/>
      <c r="L4" s="598"/>
      <c r="M4" s="598"/>
      <c r="N4" s="598"/>
      <c r="O4" s="598"/>
      <c r="P4" s="598"/>
      <c r="Q4" s="598"/>
      <c r="R4" s="598"/>
      <c r="S4" s="598"/>
      <c r="T4" s="598"/>
      <c r="U4" s="598"/>
      <c r="V4" s="598"/>
      <c r="W4" s="598"/>
      <c r="X4" s="598"/>
      <c r="Y4" s="598"/>
      <c r="Z4" s="598"/>
      <c r="AA4" s="598"/>
      <c r="AB4" s="598"/>
      <c r="AC4" s="598"/>
      <c r="AD4" s="598"/>
      <c r="AE4" s="598"/>
      <c r="AF4" s="598"/>
      <c r="AG4" s="598"/>
      <c r="AH4" s="598"/>
      <c r="AI4" s="598"/>
      <c r="AJ4" s="598"/>
      <c r="AK4" s="598"/>
      <c r="AL4" s="598"/>
      <c r="AM4" s="598"/>
      <c r="AN4" s="598"/>
      <c r="AO4" s="598"/>
      <c r="AP4" s="598"/>
      <c r="AQ4" s="598"/>
      <c r="AR4" s="598"/>
      <c r="AS4" s="598"/>
      <c r="AT4" s="598"/>
      <c r="AU4" s="598"/>
      <c r="AV4" s="598"/>
      <c r="AW4" s="598"/>
      <c r="AX4" s="598"/>
      <c r="AY4" s="598"/>
      <c r="AZ4" s="598"/>
      <c r="BA4" s="598"/>
      <c r="BB4" s="598"/>
      <c r="BC4" s="598"/>
      <c r="BD4" s="598"/>
      <c r="BE4" s="598"/>
      <c r="BF4" s="598"/>
      <c r="BG4" s="598"/>
      <c r="BH4" s="598"/>
      <c r="BI4" s="598"/>
      <c r="BJ4" s="598"/>
      <c r="BK4" s="598"/>
      <c r="BL4" s="598"/>
      <c r="BM4" s="598"/>
      <c r="BN4" s="598"/>
      <c r="BO4" s="598"/>
      <c r="BP4" s="598"/>
      <c r="BQ4" s="598"/>
      <c r="BR4" s="598"/>
      <c r="BS4" s="598"/>
      <c r="BT4" s="598"/>
      <c r="BU4" s="598"/>
      <c r="BV4" s="598"/>
      <c r="BW4" s="598"/>
      <c r="BX4" s="598"/>
      <c r="BY4" s="598"/>
      <c r="BZ4" s="598"/>
      <c r="CA4" s="598"/>
      <c r="CB4" s="598"/>
      <c r="CC4" s="598"/>
      <c r="CD4" s="598"/>
      <c r="CE4" s="598"/>
      <c r="CF4" s="598"/>
      <c r="CG4" s="598"/>
      <c r="CH4" s="598"/>
      <c r="CI4" s="598"/>
      <c r="CJ4" s="598"/>
      <c r="CK4" s="598"/>
      <c r="CL4" s="598"/>
      <c r="CM4" s="598"/>
      <c r="CN4" s="598"/>
      <c r="CO4" s="598"/>
      <c r="CP4" s="598"/>
      <c r="CQ4" s="598"/>
      <c r="CR4" s="598"/>
      <c r="CS4" s="598"/>
      <c r="CT4" s="598"/>
      <c r="CU4" s="598"/>
      <c r="CV4" s="598"/>
      <c r="CW4" s="598"/>
      <c r="CX4" s="598"/>
      <c r="CY4" s="598"/>
      <c r="CZ4" s="598"/>
      <c r="DA4" s="598"/>
      <c r="DB4" s="598"/>
      <c r="DC4" s="598"/>
      <c r="DD4" s="598"/>
      <c r="DE4" s="598"/>
      <c r="DF4" s="598"/>
      <c r="DG4" s="598"/>
      <c r="DH4" s="598"/>
      <c r="DI4" s="598"/>
      <c r="DJ4" s="598"/>
      <c r="DK4" s="598"/>
      <c r="DL4" s="598"/>
      <c r="DM4" s="598"/>
      <c r="DN4" s="598"/>
      <c r="DO4" s="598"/>
      <c r="DP4" s="598"/>
      <c r="DQ4" s="598"/>
      <c r="DR4" s="598"/>
      <c r="DS4" s="598"/>
      <c r="DT4" s="598"/>
      <c r="DU4" s="598"/>
      <c r="DV4" s="598"/>
      <c r="DW4" s="598"/>
      <c r="DX4" s="598"/>
      <c r="DY4" s="598"/>
      <c r="DZ4" s="598"/>
      <c r="EA4" s="598"/>
      <c r="EB4" s="598"/>
      <c r="EC4" s="598"/>
      <c r="ED4" s="598"/>
      <c r="EE4" s="598"/>
      <c r="EF4" s="598"/>
      <c r="EG4" s="598"/>
      <c r="EH4" s="598"/>
      <c r="EI4" s="598"/>
      <c r="EJ4" s="598"/>
      <c r="EK4" s="598"/>
      <c r="EL4" s="598"/>
      <c r="EM4" s="598"/>
      <c r="EN4" s="598"/>
      <c r="EO4" s="598"/>
      <c r="EP4" s="598"/>
      <c r="EQ4" s="598"/>
      <c r="ER4" s="598"/>
      <c r="ES4" s="598"/>
      <c r="ET4" s="598"/>
      <c r="EU4" s="598"/>
      <c r="EV4" s="598"/>
      <c r="EW4" s="598"/>
      <c r="EX4" s="598"/>
      <c r="EY4" s="598"/>
      <c r="EZ4" s="598"/>
      <c r="FA4" s="598"/>
      <c r="FB4" s="598"/>
      <c r="FC4" s="598"/>
      <c r="FD4" s="598"/>
      <c r="FE4" s="598"/>
      <c r="FF4" s="598"/>
      <c r="FG4" s="598"/>
      <c r="FH4" s="598"/>
      <c r="FI4" s="598"/>
      <c r="FJ4" s="598"/>
      <c r="FK4" s="598"/>
      <c r="FL4" s="598"/>
      <c r="FM4" s="598"/>
      <c r="FN4" s="598"/>
      <c r="FO4" s="598"/>
      <c r="FP4" s="598"/>
      <c r="FQ4" s="598"/>
      <c r="FR4" s="598"/>
      <c r="FS4" s="598"/>
      <c r="FT4" s="598"/>
      <c r="FU4" s="598"/>
      <c r="FV4" s="598"/>
      <c r="FW4" s="598"/>
      <c r="FX4" s="598"/>
      <c r="FY4" s="598"/>
      <c r="FZ4" s="598"/>
      <c r="GA4" s="598"/>
      <c r="GB4" s="598"/>
      <c r="GC4" s="598"/>
      <c r="GD4" s="598"/>
      <c r="GE4" s="598"/>
      <c r="GF4" s="598"/>
      <c r="GG4" s="598"/>
      <c r="GH4" s="598"/>
      <c r="GI4" s="598"/>
      <c r="GJ4" s="598"/>
      <c r="GK4" s="598"/>
      <c r="GL4" s="598"/>
      <c r="GM4" s="598"/>
      <c r="GN4" s="598"/>
      <c r="GO4" s="598"/>
      <c r="GP4" s="598"/>
      <c r="GQ4" s="598"/>
      <c r="GR4" s="598"/>
      <c r="GS4" s="598"/>
      <c r="GT4" s="598"/>
      <c r="GU4" s="598"/>
      <c r="GV4" s="598"/>
      <c r="GW4" s="598"/>
      <c r="GX4" s="598"/>
      <c r="GY4" s="598"/>
      <c r="GZ4" s="598"/>
      <c r="HA4" s="598"/>
      <c r="HB4" s="598"/>
      <c r="HC4" s="598"/>
      <c r="HD4" s="598"/>
      <c r="HE4" s="598"/>
      <c r="HF4" s="598"/>
      <c r="HG4" s="598"/>
      <c r="HH4" s="598"/>
      <c r="HI4" s="598"/>
      <c r="HJ4" s="598"/>
      <c r="HK4" s="598"/>
      <c r="HL4" s="598"/>
      <c r="HM4" s="598"/>
      <c r="HN4" s="598"/>
      <c r="HO4" s="598"/>
      <c r="HP4" s="598"/>
      <c r="HQ4" s="598"/>
      <c r="HR4" s="598"/>
      <c r="HS4" s="598"/>
      <c r="HT4" s="598"/>
      <c r="HU4" s="598"/>
      <c r="HV4" s="598"/>
      <c r="HW4" s="598"/>
      <c r="HX4" s="598"/>
      <c r="HY4" s="598"/>
      <c r="HZ4" s="598"/>
      <c r="IA4" s="598"/>
      <c r="IB4" s="598"/>
      <c r="IC4" s="598"/>
      <c r="ID4" s="598"/>
      <c r="IE4" s="598"/>
      <c r="IF4" s="598"/>
      <c r="IG4" s="598"/>
      <c r="IH4" s="598"/>
      <c r="II4" s="598"/>
      <c r="IJ4" s="598"/>
      <c r="IK4" s="598"/>
      <c r="IL4" s="598"/>
      <c r="IM4" s="598"/>
      <c r="IN4" s="598"/>
      <c r="IO4" s="598"/>
      <c r="IP4" s="598"/>
      <c r="IQ4" s="598"/>
      <c r="IR4" s="598"/>
      <c r="IS4" s="598"/>
    </row>
    <row r="5" spans="1:253" s="595" customFormat="1" ht="15" customHeight="1" thickBot="1" x14ac:dyDescent="0.3">
      <c r="A5" s="601"/>
      <c r="B5" s="601"/>
      <c r="D5" s="596"/>
      <c r="E5" s="5" t="s">
        <v>529</v>
      </c>
      <c r="F5" s="598"/>
      <c r="G5" s="598"/>
      <c r="H5" s="598"/>
      <c r="I5" s="598"/>
      <c r="J5" s="598"/>
      <c r="K5" s="598"/>
      <c r="L5" s="598"/>
      <c r="M5" s="598"/>
      <c r="N5" s="598"/>
      <c r="O5" s="598"/>
      <c r="P5" s="598"/>
      <c r="Q5" s="598"/>
      <c r="R5" s="598"/>
      <c r="S5" s="598"/>
      <c r="T5" s="598"/>
      <c r="U5" s="598"/>
      <c r="V5" s="598"/>
      <c r="W5" s="598"/>
      <c r="X5" s="598"/>
      <c r="Y5" s="598"/>
      <c r="Z5" s="598"/>
      <c r="AA5" s="598"/>
      <c r="AB5" s="598"/>
      <c r="AC5" s="598"/>
      <c r="AD5" s="598"/>
      <c r="AE5" s="598"/>
      <c r="AF5" s="598"/>
      <c r="AG5" s="598"/>
      <c r="AH5" s="598"/>
      <c r="AI5" s="598"/>
      <c r="AJ5" s="598"/>
      <c r="AK5" s="598"/>
      <c r="AL5" s="598"/>
      <c r="AM5" s="598"/>
      <c r="AN5" s="598"/>
      <c r="AO5" s="598"/>
      <c r="AP5" s="598"/>
      <c r="AQ5" s="598"/>
      <c r="AR5" s="598"/>
      <c r="AS5" s="598"/>
      <c r="AT5" s="598"/>
      <c r="AU5" s="598"/>
      <c r="AV5" s="598"/>
      <c r="AW5" s="598"/>
      <c r="AX5" s="598"/>
      <c r="AY5" s="598"/>
      <c r="AZ5" s="598"/>
      <c r="BA5" s="598"/>
      <c r="BB5" s="598"/>
      <c r="BC5" s="598"/>
      <c r="BD5" s="598"/>
      <c r="BE5" s="598"/>
      <c r="BF5" s="598"/>
      <c r="BG5" s="598"/>
      <c r="BH5" s="598"/>
      <c r="BI5" s="598"/>
      <c r="BJ5" s="598"/>
      <c r="BK5" s="598"/>
      <c r="BL5" s="598"/>
      <c r="BM5" s="598"/>
      <c r="BN5" s="598"/>
      <c r="BO5" s="598"/>
      <c r="BP5" s="598"/>
      <c r="BQ5" s="598"/>
      <c r="BR5" s="598"/>
      <c r="BS5" s="598"/>
      <c r="BT5" s="598"/>
      <c r="BU5" s="598"/>
      <c r="BV5" s="598"/>
      <c r="BW5" s="598"/>
      <c r="BX5" s="598"/>
      <c r="BY5" s="598"/>
      <c r="BZ5" s="598"/>
      <c r="CA5" s="598"/>
      <c r="CB5" s="598"/>
      <c r="CC5" s="598"/>
      <c r="CD5" s="598"/>
      <c r="CE5" s="598"/>
      <c r="CF5" s="598"/>
      <c r="CG5" s="598"/>
      <c r="CH5" s="598"/>
      <c r="CI5" s="598"/>
      <c r="CJ5" s="598"/>
      <c r="CK5" s="598"/>
      <c r="CL5" s="598"/>
      <c r="CM5" s="598"/>
      <c r="CN5" s="598"/>
      <c r="CO5" s="598"/>
      <c r="CP5" s="598"/>
      <c r="CQ5" s="598"/>
      <c r="CR5" s="598"/>
      <c r="CS5" s="598"/>
      <c r="CT5" s="598"/>
      <c r="CU5" s="598"/>
      <c r="CV5" s="598"/>
      <c r="CW5" s="598"/>
      <c r="CX5" s="598"/>
      <c r="CY5" s="598"/>
      <c r="CZ5" s="598"/>
      <c r="DA5" s="598"/>
      <c r="DB5" s="598"/>
      <c r="DC5" s="598"/>
      <c r="DD5" s="598"/>
      <c r="DE5" s="598"/>
      <c r="DF5" s="598"/>
      <c r="DG5" s="598"/>
      <c r="DH5" s="598"/>
      <c r="DI5" s="598"/>
      <c r="DJ5" s="598"/>
      <c r="DK5" s="598"/>
      <c r="DL5" s="598"/>
      <c r="DM5" s="598"/>
      <c r="DN5" s="598"/>
      <c r="DO5" s="598"/>
      <c r="DP5" s="598"/>
      <c r="DQ5" s="598"/>
      <c r="DR5" s="598"/>
      <c r="DS5" s="598"/>
      <c r="DT5" s="598"/>
      <c r="DU5" s="598"/>
      <c r="DV5" s="598"/>
      <c r="DW5" s="598"/>
      <c r="DX5" s="598"/>
      <c r="DY5" s="598"/>
      <c r="DZ5" s="598"/>
      <c r="EA5" s="598"/>
      <c r="EB5" s="598"/>
      <c r="EC5" s="598"/>
      <c r="ED5" s="598"/>
      <c r="EE5" s="598"/>
      <c r="EF5" s="598"/>
      <c r="EG5" s="598"/>
      <c r="EH5" s="598"/>
      <c r="EI5" s="598"/>
      <c r="EJ5" s="598"/>
      <c r="EK5" s="598"/>
      <c r="EL5" s="598"/>
      <c r="EM5" s="598"/>
      <c r="EN5" s="598"/>
      <c r="EO5" s="598"/>
      <c r="EP5" s="598"/>
      <c r="EQ5" s="598"/>
      <c r="ER5" s="598"/>
      <c r="ES5" s="598"/>
      <c r="ET5" s="598"/>
      <c r="EU5" s="598"/>
      <c r="EV5" s="598"/>
      <c r="EW5" s="598"/>
      <c r="EX5" s="598"/>
      <c r="EY5" s="598"/>
      <c r="EZ5" s="598"/>
      <c r="FA5" s="598"/>
      <c r="FB5" s="598"/>
      <c r="FC5" s="598"/>
      <c r="FD5" s="598"/>
      <c r="FE5" s="598"/>
      <c r="FF5" s="598"/>
      <c r="FG5" s="598"/>
      <c r="FH5" s="598"/>
      <c r="FI5" s="598"/>
      <c r="FJ5" s="598"/>
      <c r="FK5" s="598"/>
      <c r="FL5" s="598"/>
      <c r="FM5" s="598"/>
      <c r="FN5" s="598"/>
      <c r="FO5" s="598"/>
      <c r="FP5" s="598"/>
      <c r="FQ5" s="598"/>
      <c r="FR5" s="598"/>
      <c r="FS5" s="598"/>
      <c r="FT5" s="598"/>
      <c r="FU5" s="598"/>
      <c r="FV5" s="598"/>
      <c r="FW5" s="598"/>
      <c r="FX5" s="598"/>
      <c r="FY5" s="598"/>
      <c r="FZ5" s="598"/>
      <c r="GA5" s="598"/>
      <c r="GB5" s="598"/>
      <c r="GC5" s="598"/>
      <c r="GD5" s="598"/>
      <c r="GE5" s="598"/>
      <c r="GF5" s="598"/>
      <c r="GG5" s="598"/>
      <c r="GH5" s="598"/>
      <c r="GI5" s="598"/>
      <c r="GJ5" s="598"/>
      <c r="GK5" s="598"/>
      <c r="GL5" s="598"/>
      <c r="GM5" s="598"/>
      <c r="GN5" s="598"/>
      <c r="GO5" s="598"/>
      <c r="GP5" s="598"/>
      <c r="GQ5" s="598"/>
      <c r="GR5" s="598"/>
      <c r="GS5" s="598"/>
      <c r="GT5" s="598"/>
      <c r="GU5" s="598"/>
      <c r="GV5" s="598"/>
      <c r="GW5" s="598"/>
      <c r="GX5" s="598"/>
      <c r="GY5" s="598"/>
      <c r="GZ5" s="598"/>
      <c r="HA5" s="598"/>
      <c r="HB5" s="598"/>
      <c r="HC5" s="598"/>
      <c r="HD5" s="598"/>
      <c r="HE5" s="598"/>
      <c r="HF5" s="598"/>
      <c r="HG5" s="598"/>
      <c r="HH5" s="598"/>
      <c r="HI5" s="598"/>
      <c r="HJ5" s="598"/>
      <c r="HK5" s="598"/>
      <c r="HL5" s="598"/>
      <c r="HM5" s="598"/>
      <c r="HN5" s="598"/>
      <c r="HO5" s="598"/>
      <c r="HP5" s="598"/>
      <c r="HQ5" s="598"/>
      <c r="HR5" s="598"/>
      <c r="HS5" s="598"/>
      <c r="HT5" s="598"/>
      <c r="HU5" s="598"/>
      <c r="HV5" s="598"/>
      <c r="HW5" s="598"/>
      <c r="HX5" s="598"/>
      <c r="HY5" s="598"/>
      <c r="HZ5" s="598"/>
      <c r="IA5" s="598"/>
      <c r="IB5" s="598"/>
      <c r="IC5" s="598"/>
      <c r="ID5" s="598"/>
      <c r="IE5" s="598"/>
      <c r="IF5" s="598"/>
      <c r="IG5" s="598"/>
      <c r="IH5" s="598"/>
      <c r="II5" s="598"/>
      <c r="IJ5" s="598"/>
      <c r="IK5" s="598"/>
      <c r="IL5" s="598"/>
      <c r="IM5" s="598"/>
      <c r="IN5" s="598"/>
      <c r="IO5" s="598"/>
      <c r="IP5" s="598"/>
      <c r="IQ5" s="598"/>
      <c r="IR5" s="598"/>
      <c r="IS5" s="598"/>
    </row>
    <row r="6" spans="1:253" s="595" customFormat="1" ht="48.6" thickTop="1" x14ac:dyDescent="0.25">
      <c r="A6" s="602" t="s">
        <v>140</v>
      </c>
      <c r="B6" s="603" t="s">
        <v>123</v>
      </c>
      <c r="C6" s="604" t="s">
        <v>138</v>
      </c>
      <c r="D6" s="605" t="s">
        <v>20</v>
      </c>
      <c r="E6" s="606" t="s">
        <v>463</v>
      </c>
      <c r="F6" s="598"/>
      <c r="G6" s="598"/>
      <c r="H6" s="598"/>
      <c r="I6" s="598"/>
      <c r="J6" s="598"/>
      <c r="K6" s="598"/>
      <c r="L6" s="598"/>
      <c r="M6" s="598"/>
      <c r="N6" s="598"/>
      <c r="O6" s="598"/>
      <c r="P6" s="598"/>
      <c r="Q6" s="598"/>
      <c r="R6" s="598"/>
      <c r="S6" s="598"/>
      <c r="T6" s="598"/>
      <c r="U6" s="598"/>
      <c r="V6" s="598"/>
      <c r="W6" s="598"/>
      <c r="X6" s="598"/>
      <c r="Y6" s="598"/>
      <c r="Z6" s="598"/>
      <c r="AA6" s="598"/>
      <c r="AB6" s="598"/>
      <c r="AC6" s="598"/>
      <c r="AD6" s="598"/>
      <c r="AE6" s="598"/>
      <c r="AF6" s="598"/>
      <c r="AG6" s="598"/>
      <c r="AH6" s="598"/>
      <c r="AI6" s="598"/>
      <c r="AJ6" s="598"/>
      <c r="AK6" s="598"/>
      <c r="AL6" s="598"/>
      <c r="AM6" s="598"/>
      <c r="AN6" s="598"/>
      <c r="AO6" s="598"/>
      <c r="AP6" s="598"/>
      <c r="AQ6" s="598"/>
      <c r="AR6" s="598"/>
      <c r="AS6" s="598"/>
      <c r="AT6" s="598"/>
      <c r="AU6" s="598"/>
      <c r="AV6" s="598"/>
      <c r="AW6" s="598"/>
      <c r="AX6" s="598"/>
      <c r="AY6" s="598"/>
      <c r="AZ6" s="598"/>
      <c r="BA6" s="598"/>
      <c r="BB6" s="598"/>
      <c r="BC6" s="598"/>
      <c r="BD6" s="598"/>
      <c r="BE6" s="598"/>
      <c r="BF6" s="598"/>
      <c r="BG6" s="598"/>
      <c r="BH6" s="598"/>
      <c r="BI6" s="598"/>
      <c r="BJ6" s="598"/>
      <c r="BK6" s="598"/>
      <c r="BL6" s="598"/>
      <c r="BM6" s="598"/>
      <c r="BN6" s="598"/>
      <c r="BO6" s="598"/>
      <c r="BP6" s="598"/>
      <c r="BQ6" s="598"/>
      <c r="BR6" s="598"/>
      <c r="BS6" s="598"/>
      <c r="BT6" s="598"/>
      <c r="BU6" s="598"/>
      <c r="BV6" s="598"/>
      <c r="BW6" s="598"/>
      <c r="BX6" s="598"/>
      <c r="BY6" s="598"/>
      <c r="BZ6" s="598"/>
      <c r="CA6" s="598"/>
      <c r="CB6" s="598"/>
      <c r="CC6" s="598"/>
      <c r="CD6" s="598"/>
      <c r="CE6" s="598"/>
      <c r="CF6" s="598"/>
      <c r="CG6" s="598"/>
      <c r="CH6" s="598"/>
      <c r="CI6" s="598"/>
      <c r="CJ6" s="598"/>
      <c r="CK6" s="598"/>
      <c r="CL6" s="598"/>
      <c r="CM6" s="598"/>
      <c r="CN6" s="598"/>
      <c r="CO6" s="598"/>
      <c r="CP6" s="598"/>
      <c r="CQ6" s="598"/>
      <c r="CR6" s="598"/>
      <c r="CS6" s="598"/>
      <c r="CT6" s="598"/>
      <c r="CU6" s="598"/>
      <c r="CV6" s="598"/>
      <c r="CW6" s="598"/>
      <c r="CX6" s="598"/>
      <c r="CY6" s="598"/>
      <c r="CZ6" s="598"/>
      <c r="DA6" s="598"/>
      <c r="DB6" s="598"/>
      <c r="DC6" s="598"/>
      <c r="DD6" s="598"/>
      <c r="DE6" s="598"/>
      <c r="DF6" s="598"/>
      <c r="DG6" s="598"/>
      <c r="DH6" s="598"/>
      <c r="DI6" s="598"/>
      <c r="DJ6" s="598"/>
      <c r="DK6" s="598"/>
      <c r="DL6" s="598"/>
      <c r="DM6" s="598"/>
      <c r="DN6" s="598"/>
      <c r="DO6" s="598"/>
      <c r="DP6" s="598"/>
      <c r="DQ6" s="598"/>
      <c r="DR6" s="598"/>
      <c r="DS6" s="598"/>
      <c r="DT6" s="598"/>
      <c r="DU6" s="598"/>
      <c r="DV6" s="598"/>
      <c r="DW6" s="598"/>
      <c r="DX6" s="598"/>
      <c r="DY6" s="598"/>
      <c r="DZ6" s="598"/>
      <c r="EA6" s="598"/>
      <c r="EB6" s="598"/>
      <c r="EC6" s="598"/>
      <c r="ED6" s="598"/>
      <c r="EE6" s="598"/>
      <c r="EF6" s="598"/>
      <c r="EG6" s="598"/>
      <c r="EH6" s="598"/>
      <c r="EI6" s="598"/>
      <c r="EJ6" s="598"/>
      <c r="EK6" s="598"/>
      <c r="EL6" s="598"/>
      <c r="EM6" s="598"/>
      <c r="EN6" s="598"/>
      <c r="EO6" s="598"/>
      <c r="EP6" s="598"/>
      <c r="EQ6" s="598"/>
      <c r="ER6" s="598"/>
      <c r="ES6" s="598"/>
      <c r="ET6" s="598"/>
      <c r="EU6" s="598"/>
      <c r="EV6" s="598"/>
      <c r="EW6" s="598"/>
      <c r="EX6" s="598"/>
      <c r="EY6" s="598"/>
      <c r="EZ6" s="598"/>
      <c r="FA6" s="598"/>
      <c r="FB6" s="598"/>
      <c r="FC6" s="598"/>
      <c r="FD6" s="598"/>
      <c r="FE6" s="598"/>
      <c r="FF6" s="598"/>
      <c r="FG6" s="598"/>
      <c r="FH6" s="598"/>
      <c r="FI6" s="598"/>
      <c r="FJ6" s="598"/>
      <c r="FK6" s="598"/>
      <c r="FL6" s="598"/>
      <c r="FM6" s="598"/>
      <c r="FN6" s="598"/>
      <c r="FO6" s="598"/>
      <c r="FP6" s="598"/>
      <c r="FQ6" s="598"/>
      <c r="FR6" s="598"/>
      <c r="FS6" s="598"/>
      <c r="FT6" s="598"/>
      <c r="FU6" s="598"/>
      <c r="FV6" s="598"/>
      <c r="FW6" s="598"/>
      <c r="FX6" s="598"/>
      <c r="FY6" s="598"/>
      <c r="FZ6" s="598"/>
      <c r="GA6" s="598"/>
      <c r="GB6" s="598"/>
      <c r="GC6" s="598"/>
      <c r="GD6" s="598"/>
      <c r="GE6" s="598"/>
      <c r="GF6" s="598"/>
      <c r="GG6" s="598"/>
      <c r="GH6" s="598"/>
      <c r="GI6" s="598"/>
      <c r="GJ6" s="598"/>
      <c r="GK6" s="598"/>
      <c r="GL6" s="598"/>
      <c r="GM6" s="598"/>
      <c r="GN6" s="598"/>
      <c r="GO6" s="598"/>
      <c r="GP6" s="598"/>
      <c r="GQ6" s="598"/>
      <c r="GR6" s="598"/>
      <c r="GS6" s="598"/>
      <c r="GT6" s="598"/>
      <c r="GU6" s="598"/>
      <c r="GV6" s="598"/>
      <c r="GW6" s="598"/>
      <c r="GX6" s="598"/>
      <c r="GY6" s="598"/>
      <c r="GZ6" s="598"/>
      <c r="HA6" s="598"/>
      <c r="HB6" s="598"/>
      <c r="HC6" s="598"/>
      <c r="HD6" s="598"/>
      <c r="HE6" s="598"/>
      <c r="HF6" s="598"/>
      <c r="HG6" s="598"/>
      <c r="HH6" s="598"/>
      <c r="HI6" s="598"/>
      <c r="HJ6" s="598"/>
      <c r="HK6" s="598"/>
      <c r="HL6" s="598"/>
      <c r="HM6" s="598"/>
      <c r="HN6" s="598"/>
      <c r="HO6" s="598"/>
      <c r="HP6" s="598"/>
      <c r="HQ6" s="598"/>
      <c r="HR6" s="598"/>
      <c r="HS6" s="598"/>
      <c r="HT6" s="598"/>
      <c r="HU6" s="598"/>
      <c r="HV6" s="598"/>
      <c r="HW6" s="598"/>
      <c r="HX6" s="598"/>
      <c r="HY6" s="598"/>
      <c r="HZ6" s="598"/>
      <c r="IA6" s="598"/>
      <c r="IB6" s="598"/>
      <c r="IC6" s="598"/>
      <c r="ID6" s="598"/>
      <c r="IE6" s="598"/>
      <c r="IF6" s="598"/>
      <c r="IG6" s="598"/>
      <c r="IH6" s="598"/>
      <c r="II6" s="598"/>
      <c r="IJ6" s="598"/>
      <c r="IK6" s="598"/>
      <c r="IL6" s="598"/>
      <c r="IM6" s="598"/>
      <c r="IN6" s="598"/>
      <c r="IO6" s="598"/>
      <c r="IP6" s="598"/>
      <c r="IQ6" s="598"/>
      <c r="IR6" s="598"/>
      <c r="IS6" s="598"/>
    </row>
    <row r="7" spans="1:253" ht="15" customHeight="1" thickBot="1" x14ac:dyDescent="0.3">
      <c r="A7" s="607" t="s">
        <v>447</v>
      </c>
      <c r="B7" s="608" t="s">
        <v>461</v>
      </c>
      <c r="C7" s="609" t="s">
        <v>449</v>
      </c>
      <c r="D7" s="610" t="s">
        <v>450</v>
      </c>
      <c r="E7" s="611" t="s">
        <v>462</v>
      </c>
    </row>
    <row r="8" spans="1:253" ht="15" customHeight="1" thickTop="1" x14ac:dyDescent="0.25">
      <c r="A8" s="613" t="s">
        <v>59</v>
      </c>
      <c r="B8" s="614" t="s">
        <v>277</v>
      </c>
      <c r="C8" s="615">
        <f>'2.sz. melléklet'!C8+'25.sz. melléklet'!C8</f>
        <v>698214</v>
      </c>
      <c r="D8" s="615">
        <f>'2.sz. melléklet'!D8+'25.sz. melléklet'!D8</f>
        <v>0</v>
      </c>
      <c r="E8" s="616">
        <f>'2.sz. melléklet'!E8+'25.sz. melléklet'!E8</f>
        <v>335214</v>
      </c>
    </row>
    <row r="9" spans="1:253" ht="15" customHeight="1" x14ac:dyDescent="0.25">
      <c r="A9" s="617" t="s">
        <v>60</v>
      </c>
      <c r="B9" s="618" t="s">
        <v>278</v>
      </c>
      <c r="C9" s="619">
        <f>'2.sz. melléklet'!C9+'25.sz. melléklet'!C9</f>
        <v>1993715972</v>
      </c>
      <c r="D9" s="619">
        <f>'2.sz. melléklet'!D9+'25.sz. melléklet'!D9</f>
        <v>0</v>
      </c>
      <c r="E9" s="620">
        <f>'2.sz. melléklet'!E9+'25.sz. melléklet'!E9</f>
        <v>2088728640</v>
      </c>
    </row>
    <row r="10" spans="1:253" ht="15" customHeight="1" x14ac:dyDescent="0.25">
      <c r="A10" s="617" t="s">
        <v>61</v>
      </c>
      <c r="B10" s="618" t="s">
        <v>279</v>
      </c>
      <c r="C10" s="619">
        <f>'2.sz. melléklet'!C10+'25.sz. melléklet'!C10</f>
        <v>40910000</v>
      </c>
      <c r="D10" s="619">
        <f>'2.sz. melléklet'!D10+'25.sz. melléklet'!D10</f>
        <v>0</v>
      </c>
      <c r="E10" s="620">
        <f>'2.sz. melléklet'!E10+'25.sz. melléklet'!E10</f>
        <v>26710000</v>
      </c>
    </row>
    <row r="11" spans="1:253" ht="15" customHeight="1" x14ac:dyDescent="0.25">
      <c r="A11" s="617" t="s">
        <v>62</v>
      </c>
      <c r="B11" s="618" t="s">
        <v>280</v>
      </c>
      <c r="C11" s="619">
        <f>'2.sz. melléklet'!C11+'25.sz. melléklet'!C11</f>
        <v>0</v>
      </c>
      <c r="D11" s="619">
        <f>'2.sz. melléklet'!D11+'25.sz. melléklet'!D11</f>
        <v>0</v>
      </c>
      <c r="E11" s="620">
        <f>'2.sz. melléklet'!E11+'25.sz. melléklet'!E11</f>
        <v>0</v>
      </c>
    </row>
    <row r="12" spans="1:253" ht="22.8" x14ac:dyDescent="0.25">
      <c r="A12" s="621" t="s">
        <v>63</v>
      </c>
      <c r="B12" s="622" t="s">
        <v>291</v>
      </c>
      <c r="C12" s="623">
        <f>'2.sz. melléklet'!C12+'25.sz. melléklet'!C12</f>
        <v>2035324186</v>
      </c>
      <c r="D12" s="623">
        <f>'2.sz. melléklet'!D12+'25.sz. melléklet'!D12</f>
        <v>0</v>
      </c>
      <c r="E12" s="624">
        <f>'2.sz. melléklet'!E12+'25.sz. melléklet'!E12</f>
        <v>2115773854</v>
      </c>
    </row>
    <row r="13" spans="1:253" ht="15" customHeight="1" x14ac:dyDescent="0.25">
      <c r="A13" s="617" t="s">
        <v>64</v>
      </c>
      <c r="B13" s="618" t="s">
        <v>281</v>
      </c>
      <c r="C13" s="619">
        <f>'2.sz. melléklet'!C13+'25.sz. melléklet'!C13</f>
        <v>0</v>
      </c>
      <c r="D13" s="619">
        <f>'2.sz. melléklet'!D13+'25.sz. melléklet'!D13</f>
        <v>0</v>
      </c>
      <c r="E13" s="620">
        <f>'2.sz. melléklet'!E13+'25.sz. melléklet'!E13</f>
        <v>0</v>
      </c>
    </row>
    <row r="14" spans="1:253" ht="15" customHeight="1" x14ac:dyDescent="0.25">
      <c r="A14" s="617" t="s">
        <v>65</v>
      </c>
      <c r="B14" s="618" t="s">
        <v>282</v>
      </c>
      <c r="C14" s="619">
        <f>'2.sz. melléklet'!C14+'25.sz. melléklet'!C14</f>
        <v>0</v>
      </c>
      <c r="D14" s="619">
        <f>'2.sz. melléklet'!D14+'25.sz. melléklet'!D14</f>
        <v>0</v>
      </c>
      <c r="E14" s="620">
        <f>'2.sz. melléklet'!E14+'25.sz. melléklet'!E14</f>
        <v>0</v>
      </c>
    </row>
    <row r="15" spans="1:253" ht="22.8" x14ac:dyDescent="0.25">
      <c r="A15" s="621" t="s">
        <v>66</v>
      </c>
      <c r="B15" s="622" t="s">
        <v>292</v>
      </c>
      <c r="C15" s="623">
        <f>'2.sz. melléklet'!C15+'25.sz. melléklet'!C15</f>
        <v>0</v>
      </c>
      <c r="D15" s="623">
        <f>'2.sz. melléklet'!D15+'25.sz. melléklet'!D15</f>
        <v>0</v>
      </c>
      <c r="E15" s="624">
        <f>'2.sz. melléklet'!E15+'25.sz. melléklet'!E15</f>
        <v>0</v>
      </c>
    </row>
    <row r="16" spans="1:253" ht="15" customHeight="1" x14ac:dyDescent="0.25">
      <c r="A16" s="617" t="s">
        <v>67</v>
      </c>
      <c r="B16" s="618" t="s">
        <v>493</v>
      </c>
      <c r="C16" s="619">
        <f>'2.sz. melléklet'!C16+'25.sz. melléklet'!C16</f>
        <v>0</v>
      </c>
      <c r="D16" s="619">
        <f>'2.sz. melléklet'!D16+'25.sz. melléklet'!D16</f>
        <v>0</v>
      </c>
      <c r="E16" s="620">
        <f>'2.sz. melléklet'!E16+'25.sz. melléklet'!E16</f>
        <v>0</v>
      </c>
    </row>
    <row r="17" spans="1:5" ht="15" customHeight="1" x14ac:dyDescent="0.25">
      <c r="A17" s="617" t="s">
        <v>68</v>
      </c>
      <c r="B17" s="618" t="s">
        <v>283</v>
      </c>
      <c r="C17" s="619">
        <f>'2.sz. melléklet'!C17+'25.sz. melléklet'!C17</f>
        <v>98740</v>
      </c>
      <c r="D17" s="619">
        <f>'2.sz. melléklet'!D17+'25.sz. melléklet'!D17</f>
        <v>0</v>
      </c>
      <c r="E17" s="620">
        <f>'2.sz. melléklet'!E17+'25.sz. melléklet'!E17</f>
        <v>98395</v>
      </c>
    </row>
    <row r="18" spans="1:5" ht="15" customHeight="1" x14ac:dyDescent="0.25">
      <c r="A18" s="617" t="s">
        <v>124</v>
      </c>
      <c r="B18" s="618" t="s">
        <v>284</v>
      </c>
      <c r="C18" s="619">
        <f>'2.sz. melléklet'!C18+'25.sz. melléklet'!C18</f>
        <v>222976856</v>
      </c>
      <c r="D18" s="619">
        <f>'2.sz. melléklet'!D18+'25.sz. melléklet'!D18</f>
        <v>0</v>
      </c>
      <c r="E18" s="620">
        <f>'2.sz. melléklet'!E18+'25.sz. melléklet'!E18</f>
        <v>128740922</v>
      </c>
    </row>
    <row r="19" spans="1:5" ht="15" customHeight="1" x14ac:dyDescent="0.25">
      <c r="A19" s="617" t="s">
        <v>69</v>
      </c>
      <c r="B19" s="618" t="s">
        <v>285</v>
      </c>
      <c r="C19" s="619">
        <f>'2.sz. melléklet'!C19+'25.sz. melléklet'!C19</f>
        <v>0</v>
      </c>
      <c r="D19" s="619">
        <f>'2.sz. melléklet'!D19+'25.sz. melléklet'!D19</f>
        <v>0</v>
      </c>
      <c r="E19" s="620">
        <f>'2.sz. melléklet'!E19+'25.sz. melléklet'!E19</f>
        <v>0</v>
      </c>
    </row>
    <row r="20" spans="1:5" ht="18" customHeight="1" x14ac:dyDescent="0.25">
      <c r="A20" s="621" t="s">
        <v>125</v>
      </c>
      <c r="B20" s="622" t="s">
        <v>498</v>
      </c>
      <c r="C20" s="623">
        <f>'2.sz. melléklet'!C20+'25.sz. melléklet'!C20</f>
        <v>223075596</v>
      </c>
      <c r="D20" s="623">
        <f>'2.sz. melléklet'!D20+'25.sz. melléklet'!D20</f>
        <v>0</v>
      </c>
      <c r="E20" s="624">
        <f>'2.sz. melléklet'!E20+'25.sz. melléklet'!E20</f>
        <v>128839317</v>
      </c>
    </row>
    <row r="21" spans="1:5" ht="15" customHeight="1" x14ac:dyDescent="0.25">
      <c r="A21" s="617" t="s">
        <v>126</v>
      </c>
      <c r="B21" s="618" t="s">
        <v>286</v>
      </c>
      <c r="C21" s="619">
        <f>'2.sz. melléklet'!C21+'25.sz. melléklet'!C21</f>
        <v>5091750</v>
      </c>
      <c r="D21" s="619">
        <f>'2.sz. melléklet'!D21+'25.sz. melléklet'!D21</f>
        <v>0</v>
      </c>
      <c r="E21" s="620">
        <f>'2.sz. melléklet'!E21+'25.sz. melléklet'!E21</f>
        <v>12640473</v>
      </c>
    </row>
    <row r="22" spans="1:5" ht="15" customHeight="1" x14ac:dyDescent="0.25">
      <c r="A22" s="617" t="s">
        <v>127</v>
      </c>
      <c r="B22" s="618" t="s">
        <v>287</v>
      </c>
      <c r="C22" s="619">
        <f>'2.sz. melléklet'!C22+'25.sz. melléklet'!C22</f>
        <v>9994244</v>
      </c>
      <c r="D22" s="619">
        <f>'2.sz. melléklet'!D22+'25.sz. melléklet'!D22</f>
        <v>0</v>
      </c>
      <c r="E22" s="620">
        <f>'2.sz. melléklet'!E22+'25.sz. melléklet'!E22</f>
        <v>15689275</v>
      </c>
    </row>
    <row r="23" spans="1:5" ht="15" customHeight="1" x14ac:dyDescent="0.25">
      <c r="A23" s="617" t="s">
        <v>70</v>
      </c>
      <c r="B23" s="618" t="s">
        <v>288</v>
      </c>
      <c r="C23" s="619">
        <f>'2.sz. melléklet'!C23+'25.sz. melléklet'!C23</f>
        <v>3720392</v>
      </c>
      <c r="D23" s="619">
        <f>'2.sz. melléklet'!D23+'25.sz. melléklet'!D23</f>
        <v>0</v>
      </c>
      <c r="E23" s="620">
        <f>'2.sz. melléklet'!E23+'25.sz. melléklet'!E23</f>
        <v>80530</v>
      </c>
    </row>
    <row r="24" spans="1:5" ht="18" customHeight="1" x14ac:dyDescent="0.25">
      <c r="A24" s="621" t="s">
        <v>128</v>
      </c>
      <c r="B24" s="622" t="s">
        <v>293</v>
      </c>
      <c r="C24" s="623">
        <f>'2.sz. melléklet'!C24+'25.sz. melléklet'!C24</f>
        <v>18806386</v>
      </c>
      <c r="D24" s="623">
        <f>'2.sz. melléklet'!D24+'25.sz. melléklet'!D24</f>
        <v>0</v>
      </c>
      <c r="E24" s="624">
        <f>'2.sz. melléklet'!E24+'25.sz. melléklet'!E24</f>
        <v>28410278</v>
      </c>
    </row>
    <row r="25" spans="1:5" ht="12.6" x14ac:dyDescent="0.25">
      <c r="A25" s="621" t="s">
        <v>129</v>
      </c>
      <c r="B25" s="622" t="s">
        <v>494</v>
      </c>
      <c r="C25" s="623">
        <f>'2.sz. melléklet'!C25+'25.sz. melléklet'!C25</f>
        <v>157290</v>
      </c>
      <c r="D25" s="623">
        <f>'2.sz. melléklet'!D25+'25.sz. melléklet'!D25</f>
        <v>0</v>
      </c>
      <c r="E25" s="624">
        <f>'2.sz. melléklet'!E25+'25.sz. melléklet'!E25</f>
        <v>0</v>
      </c>
    </row>
    <row r="26" spans="1:5" ht="18" customHeight="1" thickBot="1" x14ac:dyDescent="0.3">
      <c r="A26" s="625" t="s">
        <v>58</v>
      </c>
      <c r="B26" s="626" t="s">
        <v>289</v>
      </c>
      <c r="C26" s="627">
        <f>'2.sz. melléklet'!C26+'25.sz. melléklet'!C26</f>
        <v>761642</v>
      </c>
      <c r="D26" s="628">
        <f>'2.sz. melléklet'!D26+'25.sz. melléklet'!D26</f>
        <v>0</v>
      </c>
      <c r="E26" s="629">
        <f>'2.sz. melléklet'!E26+'25.sz. melléklet'!E26</f>
        <v>909535</v>
      </c>
    </row>
    <row r="27" spans="1:5" ht="18" customHeight="1" thickTop="1" thickBot="1" x14ac:dyDescent="0.3">
      <c r="A27" s="630" t="s">
        <v>130</v>
      </c>
      <c r="B27" s="631" t="s">
        <v>290</v>
      </c>
      <c r="C27" s="848">
        <f>C12+C15+C20+C24+C25+C26</f>
        <v>2278125100</v>
      </c>
      <c r="D27" s="847">
        <f>D12+D15+D20+D24+D25+D26</f>
        <v>0</v>
      </c>
      <c r="E27" s="633">
        <f>E12+E15+E20+E24+E25+E26</f>
        <v>2273932984</v>
      </c>
    </row>
    <row r="28" spans="1:5" ht="15" customHeight="1" thickTop="1" thickBot="1" x14ac:dyDescent="0.3">
      <c r="A28" s="634"/>
      <c r="B28" s="635"/>
      <c r="C28" s="636"/>
      <c r="D28" s="636"/>
      <c r="E28" s="636"/>
    </row>
    <row r="29" spans="1:5" ht="48.6" thickTop="1" x14ac:dyDescent="0.25">
      <c r="A29" s="602" t="s">
        <v>140</v>
      </c>
      <c r="B29" s="603" t="s">
        <v>21</v>
      </c>
      <c r="C29" s="604" t="s">
        <v>138</v>
      </c>
      <c r="D29" s="605" t="s">
        <v>20</v>
      </c>
      <c r="E29" s="606" t="s">
        <v>463</v>
      </c>
    </row>
    <row r="30" spans="1:5" ht="15" customHeight="1" thickBot="1" x14ac:dyDescent="0.3">
      <c r="A30" s="607" t="s">
        <v>447</v>
      </c>
      <c r="B30" s="608" t="s">
        <v>448</v>
      </c>
      <c r="C30" s="609" t="s">
        <v>449</v>
      </c>
      <c r="D30" s="610" t="s">
        <v>450</v>
      </c>
      <c r="E30" s="611" t="s">
        <v>451</v>
      </c>
    </row>
    <row r="31" spans="1:5" ht="15" customHeight="1" thickTop="1" x14ac:dyDescent="0.25">
      <c r="A31" s="617" t="s">
        <v>71</v>
      </c>
      <c r="B31" s="618" t="s">
        <v>294</v>
      </c>
      <c r="C31" s="637">
        <f>'2.sz. melléklet'!C31+'25.sz. melléklet'!C31</f>
        <v>1881350414</v>
      </c>
      <c r="D31" s="637">
        <f>'2.sz. melléklet'!D31+'25.sz. melléklet'!D31</f>
        <v>0</v>
      </c>
      <c r="E31" s="638">
        <f>'2.sz. melléklet'!E31+'25.sz. melléklet'!E31</f>
        <v>1881350414</v>
      </c>
    </row>
    <row r="32" spans="1:5" ht="15" customHeight="1" x14ac:dyDescent="0.25">
      <c r="A32" s="617" t="s">
        <v>72</v>
      </c>
      <c r="B32" s="618" t="s">
        <v>295</v>
      </c>
      <c r="C32" s="639">
        <f>'2.sz. melléklet'!C32+'25.sz. melléklet'!C32</f>
        <v>113426692</v>
      </c>
      <c r="D32" s="639">
        <f>'2.sz. melléklet'!D32+'25.sz. melléklet'!D32</f>
        <v>0</v>
      </c>
      <c r="E32" s="640">
        <f>'2.sz. melléklet'!E32+'25.sz. melléklet'!E32</f>
        <v>113426692</v>
      </c>
    </row>
    <row r="33" spans="1:5" ht="15" customHeight="1" x14ac:dyDescent="0.25">
      <c r="A33" s="617" t="s">
        <v>73</v>
      </c>
      <c r="B33" s="618" t="s">
        <v>296</v>
      </c>
      <c r="C33" s="639">
        <f>'2.sz. melléklet'!C33+'25.sz. melléklet'!C33</f>
        <v>185012133</v>
      </c>
      <c r="D33" s="639">
        <f>'2.sz. melléklet'!D33+'25.sz. melléklet'!D33</f>
        <v>0</v>
      </c>
      <c r="E33" s="640">
        <f>'2.sz. melléklet'!E33+'25.sz. melléklet'!E33</f>
        <v>185012133</v>
      </c>
    </row>
    <row r="34" spans="1:5" ht="15" customHeight="1" x14ac:dyDescent="0.25">
      <c r="A34" s="617" t="s">
        <v>74</v>
      </c>
      <c r="B34" s="618" t="s">
        <v>297</v>
      </c>
      <c r="C34" s="639">
        <f>'2.sz. melléklet'!C34+'25.sz. melléklet'!C34</f>
        <v>-5965558</v>
      </c>
      <c r="D34" s="639">
        <f>'2.sz. melléklet'!D34+'25.sz. melléklet'!D34</f>
        <v>0</v>
      </c>
      <c r="E34" s="640">
        <f>'2.sz. melléklet'!E34+'25.sz. melléklet'!E34</f>
        <v>14693817</v>
      </c>
    </row>
    <row r="35" spans="1:5" ht="15" customHeight="1" x14ac:dyDescent="0.25">
      <c r="A35" s="617" t="s">
        <v>131</v>
      </c>
      <c r="B35" s="618" t="s">
        <v>298</v>
      </c>
      <c r="C35" s="639">
        <f>'2.sz. melléklet'!C35+'25.sz. melléklet'!C35</f>
        <v>0</v>
      </c>
      <c r="D35" s="639">
        <f>'2.sz. melléklet'!D35+'25.sz. melléklet'!D35</f>
        <v>0</v>
      </c>
      <c r="E35" s="640">
        <f>'2.sz. melléklet'!E35+'25.sz. melléklet'!E35</f>
        <v>0</v>
      </c>
    </row>
    <row r="36" spans="1:5" ht="15" customHeight="1" x14ac:dyDescent="0.25">
      <c r="A36" s="617" t="s">
        <v>132</v>
      </c>
      <c r="B36" s="618" t="s">
        <v>299</v>
      </c>
      <c r="C36" s="641">
        <f>'2.sz. melléklet'!C36+'25.sz. melléklet'!C36</f>
        <v>20659375</v>
      </c>
      <c r="D36" s="641">
        <f>'2.sz. melléklet'!D36+'25.sz. melléklet'!D36</f>
        <v>0</v>
      </c>
      <c r="E36" s="642">
        <f>'2.sz. melléklet'!E36+'25.sz. melléklet'!E36</f>
        <v>-577015</v>
      </c>
    </row>
    <row r="37" spans="1:5" ht="18" customHeight="1" thickBot="1" x14ac:dyDescent="0.3">
      <c r="A37" s="643" t="s">
        <v>119</v>
      </c>
      <c r="B37" s="644" t="s">
        <v>300</v>
      </c>
      <c r="C37" s="645">
        <f>SUM(C31:C36)</f>
        <v>2194483056</v>
      </c>
      <c r="D37" s="646">
        <v>0</v>
      </c>
      <c r="E37" s="647">
        <f>SUM(E31:E36)</f>
        <v>2193906041</v>
      </c>
    </row>
    <row r="38" spans="1:5" ht="9.75" customHeight="1" thickTop="1" x14ac:dyDescent="0.25">
      <c r="A38" s="648"/>
      <c r="B38" s="649"/>
      <c r="C38" s="650"/>
      <c r="D38" s="650"/>
      <c r="E38" s="650"/>
    </row>
    <row r="39" spans="1:5" ht="15" customHeight="1" x14ac:dyDescent="0.25">
      <c r="A39" s="648"/>
      <c r="B39" s="649"/>
      <c r="C39" s="651"/>
      <c r="D39" s="651"/>
      <c r="E39" s="597" t="s">
        <v>395</v>
      </c>
    </row>
    <row r="40" spans="1:5" ht="15" customHeight="1" x14ac:dyDescent="0.25">
      <c r="A40" s="648"/>
      <c r="B40" s="649"/>
      <c r="C40" s="651"/>
      <c r="D40" s="651"/>
      <c r="E40" s="597" t="str">
        <f>E2</f>
        <v>a  6/2020. (VI.11.) önkormányzati rendelethez</v>
      </c>
    </row>
    <row r="41" spans="1:5" ht="15" customHeight="1" x14ac:dyDescent="0.25">
      <c r="A41" s="648"/>
      <c r="B41" s="649"/>
      <c r="C41" s="652"/>
      <c r="D41" s="652"/>
      <c r="E41" s="652"/>
    </row>
    <row r="42" spans="1:5" ht="15" customHeight="1" thickBot="1" x14ac:dyDescent="0.3">
      <c r="A42" s="648"/>
      <c r="B42" s="649"/>
      <c r="C42" s="652"/>
      <c r="D42" s="652"/>
      <c r="E42" s="5" t="s">
        <v>529</v>
      </c>
    </row>
    <row r="43" spans="1:5" ht="48.6" thickTop="1" x14ac:dyDescent="0.25">
      <c r="A43" s="602" t="s">
        <v>140</v>
      </c>
      <c r="B43" s="603" t="s">
        <v>21</v>
      </c>
      <c r="C43" s="604" t="s">
        <v>138</v>
      </c>
      <c r="D43" s="605" t="s">
        <v>20</v>
      </c>
      <c r="E43" s="606" t="s">
        <v>463</v>
      </c>
    </row>
    <row r="44" spans="1:5" ht="15" customHeight="1" thickBot="1" x14ac:dyDescent="0.3">
      <c r="A44" s="607" t="s">
        <v>447</v>
      </c>
      <c r="B44" s="608" t="s">
        <v>448</v>
      </c>
      <c r="C44" s="609" t="s">
        <v>449</v>
      </c>
      <c r="D44" s="610" t="s">
        <v>450</v>
      </c>
      <c r="E44" s="611" t="s">
        <v>462</v>
      </c>
    </row>
    <row r="45" spans="1:5" ht="15" customHeight="1" thickTop="1" x14ac:dyDescent="0.25">
      <c r="A45" s="653" t="s">
        <v>133</v>
      </c>
      <c r="B45" s="654" t="s">
        <v>301</v>
      </c>
      <c r="C45" s="637">
        <f>'2.sz. melléklet'!C45+'25.sz. melléklet'!C45</f>
        <v>21313577</v>
      </c>
      <c r="D45" s="637">
        <f>'2.sz. melléklet'!D45+'25.sz. melléklet'!D45</f>
        <v>0</v>
      </c>
      <c r="E45" s="638">
        <f>'2.sz. melléklet'!E45+'25.sz. melléklet'!E45</f>
        <v>567193</v>
      </c>
    </row>
    <row r="46" spans="1:5" ht="15" customHeight="1" x14ac:dyDescent="0.25">
      <c r="A46" s="617" t="s">
        <v>75</v>
      </c>
      <c r="B46" s="618" t="s">
        <v>302</v>
      </c>
      <c r="C46" s="639">
        <f>'2.sz. melléklet'!C46+'25.sz. melléklet'!C46</f>
        <v>6239145</v>
      </c>
      <c r="D46" s="639">
        <f>'2.sz. melléklet'!D46+'25.sz. melléklet'!D46</f>
        <v>0</v>
      </c>
      <c r="E46" s="640">
        <f>'2.sz. melléklet'!E46+'25.sz. melléklet'!E46</f>
        <v>4650487</v>
      </c>
    </row>
    <row r="47" spans="1:5" ht="15" customHeight="1" x14ac:dyDescent="0.25">
      <c r="A47" s="617" t="s">
        <v>120</v>
      </c>
      <c r="B47" s="618" t="s">
        <v>303</v>
      </c>
      <c r="C47" s="639">
        <f>'2.sz. melléklet'!C47+'25.sz. melléklet'!C47</f>
        <v>2232714</v>
      </c>
      <c r="D47" s="639">
        <f>'2.sz. melléklet'!D47+'25.sz. melléklet'!D47</f>
        <v>0</v>
      </c>
      <c r="E47" s="640">
        <f>'2.sz. melléklet'!E47+'25.sz. melléklet'!E47</f>
        <v>2673136</v>
      </c>
    </row>
    <row r="48" spans="1:5" ht="18" customHeight="1" x14ac:dyDescent="0.25">
      <c r="A48" s="621" t="s">
        <v>134</v>
      </c>
      <c r="B48" s="622" t="s">
        <v>304</v>
      </c>
      <c r="C48" s="655">
        <f>'2.sz. melléklet'!C48+'25.sz. melléklet'!C48</f>
        <v>29785436</v>
      </c>
      <c r="D48" s="655">
        <f>'2.sz. melléklet'!D48+'25.sz. melléklet'!D48</f>
        <v>0</v>
      </c>
      <c r="E48" s="656">
        <f>'2.sz. melléklet'!E48+'25.sz. melléklet'!E48</f>
        <v>7890816</v>
      </c>
    </row>
    <row r="49" spans="1:5" ht="22.8" x14ac:dyDescent="0.25">
      <c r="A49" s="621" t="s">
        <v>121</v>
      </c>
      <c r="B49" s="622" t="s">
        <v>495</v>
      </c>
      <c r="C49" s="655">
        <f>'2.sz. melléklet'!C49+'25.sz. melléklet'!C49</f>
        <v>0</v>
      </c>
      <c r="D49" s="655">
        <f>'2.sz. melléklet'!D49+'25.sz. melléklet'!D49</f>
        <v>0</v>
      </c>
      <c r="E49" s="656">
        <f>'2.sz. melléklet'!E49+'25.sz. melléklet'!E49</f>
        <v>0</v>
      </c>
    </row>
    <row r="50" spans="1:5" ht="18" customHeight="1" thickBot="1" x14ac:dyDescent="0.3">
      <c r="A50" s="625" t="s">
        <v>76</v>
      </c>
      <c r="B50" s="626" t="s">
        <v>496</v>
      </c>
      <c r="C50" s="657">
        <f>'2.sz. melléklet'!C50+'25.sz. melléklet'!C50</f>
        <v>53856608</v>
      </c>
      <c r="D50" s="657">
        <f>'2.sz. melléklet'!D50+'25.sz. melléklet'!D50</f>
        <v>0</v>
      </c>
      <c r="E50" s="658">
        <f>'2.sz. melléklet'!E50+'25.sz. melléklet'!E50</f>
        <v>72136127</v>
      </c>
    </row>
    <row r="51" spans="1:5" ht="18" customHeight="1" thickTop="1" thickBot="1" x14ac:dyDescent="0.3">
      <c r="A51" s="630" t="s">
        <v>77</v>
      </c>
      <c r="B51" s="659" t="s">
        <v>497</v>
      </c>
      <c r="C51" s="632">
        <f>C37+C48+C49+C50</f>
        <v>2278125100</v>
      </c>
      <c r="D51" s="660">
        <v>0</v>
      </c>
      <c r="E51" s="633">
        <f>E37+E48+E49+E50</f>
        <v>2273932984</v>
      </c>
    </row>
    <row r="52" spans="1:5" ht="13.8" thickTop="1" x14ac:dyDescent="0.25">
      <c r="C52" s="662"/>
      <c r="D52" s="662"/>
      <c r="E52" s="662"/>
    </row>
    <row r="53" spans="1:5" x14ac:dyDescent="0.25">
      <c r="C53" s="662"/>
      <c r="D53" s="662"/>
      <c r="E53" s="662"/>
    </row>
    <row r="54" spans="1:5" x14ac:dyDescent="0.25">
      <c r="C54" s="663"/>
      <c r="D54" s="663"/>
      <c r="E54" s="663"/>
    </row>
    <row r="55" spans="1:5" x14ac:dyDescent="0.25">
      <c r="C55" s="663"/>
      <c r="D55" s="663"/>
      <c r="E55" s="663"/>
    </row>
    <row r="56" spans="1:5" x14ac:dyDescent="0.25">
      <c r="C56" s="663"/>
      <c r="D56" s="663"/>
      <c r="E56" s="663"/>
    </row>
    <row r="57" spans="1:5" x14ac:dyDescent="0.25">
      <c r="C57" s="663"/>
      <c r="D57" s="663"/>
      <c r="E57" s="663"/>
    </row>
    <row r="58" spans="1:5" x14ac:dyDescent="0.25">
      <c r="C58" s="663"/>
      <c r="D58" s="663"/>
      <c r="E58" s="663"/>
    </row>
  </sheetData>
  <mergeCells count="1">
    <mergeCell ref="A4:E4"/>
  </mergeCells>
  <phoneticPr fontId="0" type="noConversion"/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/>
  <rowBreaks count="1" manualBreakCount="1">
    <brk id="38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/>
  <dimension ref="A1:F95"/>
  <sheetViews>
    <sheetView zoomScaleNormal="100" workbookViewId="0"/>
  </sheetViews>
  <sheetFormatPr defaultRowHeight="12.6" x14ac:dyDescent="0.25"/>
  <cols>
    <col min="1" max="1" width="5.6640625" style="9" customWidth="1"/>
    <col min="2" max="2" width="41.6640625" style="9" customWidth="1"/>
    <col min="3" max="6" width="10.6640625" style="9" customWidth="1"/>
  </cols>
  <sheetData>
    <row r="1" spans="1:6" s="15" customFormat="1" ht="12.75" customHeight="1" x14ac:dyDescent="0.25">
      <c r="A1" s="14"/>
      <c r="B1" s="14"/>
      <c r="C1" s="4"/>
      <c r="D1" s="4"/>
      <c r="E1" s="4"/>
      <c r="F1" s="5" t="s">
        <v>400</v>
      </c>
    </row>
    <row r="2" spans="1:6" s="15" customFormat="1" ht="12.75" customHeight="1" x14ac:dyDescent="0.25">
      <c r="A2" s="14"/>
      <c r="B2" s="14"/>
      <c r="C2" s="4"/>
      <c r="D2" s="4"/>
      <c r="E2" s="4"/>
      <c r="F2" s="5" t="str">
        <f>'1.d sz. melléklet'!F2</f>
        <v>a  6/2020. (VI.11.) önkormányzati rendelethez</v>
      </c>
    </row>
    <row r="3" spans="1:6" s="15" customFormat="1" ht="12.75" customHeight="1" x14ac:dyDescent="0.25">
      <c r="A3" s="14"/>
      <c r="B3" s="14"/>
      <c r="C3" s="8"/>
      <c r="D3" s="8"/>
      <c r="E3" s="8"/>
      <c r="F3" s="8"/>
    </row>
    <row r="4" spans="1:6" s="15" customFormat="1" ht="12.75" customHeight="1" x14ac:dyDescent="0.25">
      <c r="A4" s="978" t="s">
        <v>751</v>
      </c>
      <c r="B4" s="978"/>
      <c r="C4" s="978"/>
      <c r="D4" s="978"/>
      <c r="E4" s="978"/>
      <c r="F4" s="978"/>
    </row>
    <row r="5" spans="1:6" s="15" customFormat="1" ht="12.75" customHeight="1" thickBot="1" x14ac:dyDescent="0.3">
      <c r="A5" s="14"/>
      <c r="B5" s="14"/>
      <c r="C5" s="10"/>
      <c r="D5" s="10"/>
      <c r="E5" s="10"/>
      <c r="F5" s="5" t="s">
        <v>529</v>
      </c>
    </row>
    <row r="6" spans="1:6" s="15" customFormat="1" ht="24.6" thickTop="1" x14ac:dyDescent="0.25">
      <c r="A6" s="29" t="s">
        <v>140</v>
      </c>
      <c r="B6" s="30" t="s">
        <v>122</v>
      </c>
      <c r="C6" s="30" t="s">
        <v>135</v>
      </c>
      <c r="D6" s="30" t="s">
        <v>136</v>
      </c>
      <c r="E6" s="30" t="s">
        <v>137</v>
      </c>
      <c r="F6" s="31" t="s">
        <v>139</v>
      </c>
    </row>
    <row r="7" spans="1:6" s="15" customFormat="1" ht="13.5" customHeight="1" thickBot="1" x14ac:dyDescent="0.3">
      <c r="A7" s="46" t="s">
        <v>447</v>
      </c>
      <c r="B7" s="47" t="s">
        <v>461</v>
      </c>
      <c r="C7" s="47" t="s">
        <v>449</v>
      </c>
      <c r="D7" s="47" t="s">
        <v>450</v>
      </c>
      <c r="E7" s="47" t="s">
        <v>451</v>
      </c>
      <c r="F7" s="48" t="s">
        <v>452</v>
      </c>
    </row>
    <row r="8" spans="1:6" s="1" customFormat="1" ht="13.5" customHeight="1" thickTop="1" x14ac:dyDescent="0.25">
      <c r="A8" s="60" t="s">
        <v>59</v>
      </c>
      <c r="B8" s="61" t="s">
        <v>360</v>
      </c>
      <c r="C8" s="45">
        <v>37447450</v>
      </c>
      <c r="D8" s="45">
        <v>38047087</v>
      </c>
      <c r="E8" s="45">
        <v>38047087</v>
      </c>
      <c r="F8" s="63">
        <f>E8/D8</f>
        <v>1</v>
      </c>
    </row>
    <row r="9" spans="1:6" s="1" customFormat="1" ht="13.5" customHeight="1" x14ac:dyDescent="0.25">
      <c r="A9" s="854" t="s">
        <v>60</v>
      </c>
      <c r="B9" s="44" t="s">
        <v>602</v>
      </c>
      <c r="C9" s="23">
        <v>0</v>
      </c>
      <c r="D9" s="23">
        <v>2746050</v>
      </c>
      <c r="E9" s="23">
        <v>2746050</v>
      </c>
      <c r="F9" s="24">
        <f t="shared" ref="F9:F35" si="0">E9/D9</f>
        <v>1</v>
      </c>
    </row>
    <row r="10" spans="1:6" s="1" customFormat="1" ht="24" x14ac:dyDescent="0.25">
      <c r="A10" s="849" t="s">
        <v>61</v>
      </c>
      <c r="B10" s="22" t="s">
        <v>361</v>
      </c>
      <c r="C10" s="23">
        <v>65000</v>
      </c>
      <c r="D10" s="23">
        <v>49600</v>
      </c>
      <c r="E10" s="23">
        <v>49600</v>
      </c>
      <c r="F10" s="24">
        <f t="shared" si="0"/>
        <v>1</v>
      </c>
    </row>
    <row r="11" spans="1:6" s="1" customFormat="1" x14ac:dyDescent="0.25">
      <c r="A11" s="43" t="s">
        <v>62</v>
      </c>
      <c r="B11" s="22" t="s">
        <v>562</v>
      </c>
      <c r="C11" s="23">
        <v>2540708</v>
      </c>
      <c r="D11" s="23">
        <v>2533422</v>
      </c>
      <c r="E11" s="23">
        <v>2533422</v>
      </c>
      <c r="F11" s="24">
        <f t="shared" si="0"/>
        <v>1</v>
      </c>
    </row>
    <row r="12" spans="1:6" s="1" customFormat="1" ht="13.5" customHeight="1" x14ac:dyDescent="0.25">
      <c r="A12" s="43" t="s">
        <v>63</v>
      </c>
      <c r="B12" s="593" t="s">
        <v>561</v>
      </c>
      <c r="C12" s="23">
        <v>123240</v>
      </c>
      <c r="D12" s="23">
        <v>138330</v>
      </c>
      <c r="E12" s="23">
        <v>138330</v>
      </c>
      <c r="F12" s="24">
        <f t="shared" si="0"/>
        <v>1</v>
      </c>
    </row>
    <row r="13" spans="1:6" s="1" customFormat="1" ht="13.5" customHeight="1" x14ac:dyDescent="0.25">
      <c r="A13" s="43" t="s">
        <v>64</v>
      </c>
      <c r="B13" s="22" t="s">
        <v>362</v>
      </c>
      <c r="C13" s="23">
        <v>640656</v>
      </c>
      <c r="D13" s="23">
        <v>739128</v>
      </c>
      <c r="E13" s="23">
        <v>739128</v>
      </c>
      <c r="F13" s="24">
        <f t="shared" si="0"/>
        <v>1</v>
      </c>
    </row>
    <row r="14" spans="1:6" s="1" customFormat="1" ht="13.5" customHeight="1" x14ac:dyDescent="0.25">
      <c r="A14" s="386" t="s">
        <v>65</v>
      </c>
      <c r="B14" s="37" t="s">
        <v>752</v>
      </c>
      <c r="C14" s="38">
        <f>SUM(C8:C13)</f>
        <v>40817054</v>
      </c>
      <c r="D14" s="38">
        <f>SUM(D8:D13)</f>
        <v>44253617</v>
      </c>
      <c r="E14" s="38">
        <f>SUM(E8:E13)</f>
        <v>44253617</v>
      </c>
      <c r="F14" s="39">
        <f t="shared" si="0"/>
        <v>1</v>
      </c>
    </row>
    <row r="15" spans="1:6" s="1" customFormat="1" ht="13.5" customHeight="1" x14ac:dyDescent="0.25">
      <c r="A15" s="43" t="s">
        <v>66</v>
      </c>
      <c r="B15" s="22" t="s">
        <v>363</v>
      </c>
      <c r="C15" s="23">
        <v>8221419</v>
      </c>
      <c r="D15" s="23">
        <v>8768031</v>
      </c>
      <c r="E15" s="23">
        <v>8768031</v>
      </c>
      <c r="F15" s="24">
        <f t="shared" si="0"/>
        <v>1</v>
      </c>
    </row>
    <row r="16" spans="1:6" s="1" customFormat="1" ht="24" customHeight="1" x14ac:dyDescent="0.25">
      <c r="A16" s="43" t="s">
        <v>67</v>
      </c>
      <c r="B16" s="22" t="s">
        <v>364</v>
      </c>
      <c r="C16" s="23">
        <v>1897284</v>
      </c>
      <c r="D16" s="23">
        <v>1535575</v>
      </c>
      <c r="E16" s="23">
        <v>1535575</v>
      </c>
      <c r="F16" s="24">
        <f t="shared" si="0"/>
        <v>1</v>
      </c>
    </row>
    <row r="17" spans="1:6" s="1" customFormat="1" ht="13.5" customHeight="1" x14ac:dyDescent="0.25">
      <c r="A17" s="43" t="s">
        <v>68</v>
      </c>
      <c r="B17" s="22" t="s">
        <v>365</v>
      </c>
      <c r="C17" s="23">
        <v>1366020</v>
      </c>
      <c r="D17" s="23">
        <v>1097581</v>
      </c>
      <c r="E17" s="23">
        <v>1097581</v>
      </c>
      <c r="F17" s="24">
        <f t="shared" si="0"/>
        <v>1</v>
      </c>
    </row>
    <row r="18" spans="1:6" s="1" customFormat="1" ht="13.5" customHeight="1" x14ac:dyDescent="0.25">
      <c r="A18" s="386">
        <v>11</v>
      </c>
      <c r="B18" s="37" t="s">
        <v>753</v>
      </c>
      <c r="C18" s="38">
        <f>SUM(C15:C17)</f>
        <v>11484723</v>
      </c>
      <c r="D18" s="38">
        <f t="shared" ref="D18:E18" si="1">SUM(D15:D17)</f>
        <v>11401187</v>
      </c>
      <c r="E18" s="38">
        <f t="shared" si="1"/>
        <v>11401187</v>
      </c>
      <c r="F18" s="39">
        <f t="shared" si="0"/>
        <v>1</v>
      </c>
    </row>
    <row r="19" spans="1:6" s="1" customFormat="1" ht="15.75" customHeight="1" x14ac:dyDescent="0.25">
      <c r="A19" s="76">
        <v>12</v>
      </c>
      <c r="B19" s="33" t="s">
        <v>754</v>
      </c>
      <c r="C19" s="34">
        <f>C14+C18</f>
        <v>52301777</v>
      </c>
      <c r="D19" s="34">
        <f t="shared" ref="D19:E19" si="2">D14+D18</f>
        <v>55654804</v>
      </c>
      <c r="E19" s="34">
        <f t="shared" si="2"/>
        <v>55654804</v>
      </c>
      <c r="F19" s="35">
        <f t="shared" si="0"/>
        <v>1</v>
      </c>
    </row>
    <row r="20" spans="1:6" s="1" customFormat="1" ht="24" customHeight="1" x14ac:dyDescent="0.25">
      <c r="A20" s="76">
        <v>13</v>
      </c>
      <c r="B20" s="33" t="s">
        <v>604</v>
      </c>
      <c r="C20" s="34">
        <v>11170165</v>
      </c>
      <c r="D20" s="34">
        <v>11096256</v>
      </c>
      <c r="E20" s="34">
        <v>11096256</v>
      </c>
      <c r="F20" s="35">
        <f t="shared" si="0"/>
        <v>1</v>
      </c>
    </row>
    <row r="21" spans="1:6" s="1" customFormat="1" ht="13.5" customHeight="1" x14ac:dyDescent="0.25">
      <c r="A21" s="678">
        <v>14</v>
      </c>
      <c r="B21" s="41" t="s">
        <v>366</v>
      </c>
      <c r="C21" s="23">
        <v>0</v>
      </c>
      <c r="D21" s="23">
        <v>0</v>
      </c>
      <c r="E21" s="42">
        <v>10290914</v>
      </c>
      <c r="F21" s="118"/>
    </row>
    <row r="22" spans="1:6" s="97" customFormat="1" ht="13.5" customHeight="1" x14ac:dyDescent="0.25">
      <c r="A22" s="678">
        <v>15</v>
      </c>
      <c r="B22" s="41" t="s">
        <v>367</v>
      </c>
      <c r="C22" s="23">
        <v>0</v>
      </c>
      <c r="D22" s="23">
        <v>0</v>
      </c>
      <c r="E22" s="42">
        <v>50752</v>
      </c>
      <c r="F22" s="118"/>
    </row>
    <row r="23" spans="1:6" s="97" customFormat="1" ht="13.5" customHeight="1" x14ac:dyDescent="0.25">
      <c r="A23" s="678">
        <v>16</v>
      </c>
      <c r="B23" s="41" t="s">
        <v>682</v>
      </c>
      <c r="C23" s="23">
        <v>0</v>
      </c>
      <c r="D23" s="23">
        <v>0</v>
      </c>
      <c r="E23" s="42">
        <v>92104</v>
      </c>
      <c r="F23" s="118"/>
    </row>
    <row r="24" spans="1:6" s="97" customFormat="1" ht="13.5" customHeight="1" x14ac:dyDescent="0.25">
      <c r="A24" s="678">
        <v>17</v>
      </c>
      <c r="B24" s="41" t="s">
        <v>368</v>
      </c>
      <c r="C24" s="23">
        <v>0</v>
      </c>
      <c r="D24" s="23">
        <v>0</v>
      </c>
      <c r="E24" s="42">
        <v>662486</v>
      </c>
      <c r="F24" s="118"/>
    </row>
    <row r="25" spans="1:6" s="1" customFormat="1" ht="13.5" customHeight="1" x14ac:dyDescent="0.25">
      <c r="A25" s="43">
        <v>18</v>
      </c>
      <c r="B25" s="22" t="s">
        <v>369</v>
      </c>
      <c r="C25" s="23">
        <v>565000</v>
      </c>
      <c r="D25" s="23">
        <v>565000</v>
      </c>
      <c r="E25" s="23">
        <v>334708</v>
      </c>
      <c r="F25" s="24">
        <f t="shared" si="0"/>
        <v>0.59240353982300886</v>
      </c>
    </row>
    <row r="26" spans="1:6" s="1" customFormat="1" ht="13.5" customHeight="1" x14ac:dyDescent="0.25">
      <c r="A26" s="43">
        <v>19</v>
      </c>
      <c r="B26" s="22" t="s">
        <v>370</v>
      </c>
      <c r="C26" s="23">
        <v>12725000</v>
      </c>
      <c r="D26" s="23">
        <v>12875000</v>
      </c>
      <c r="E26" s="23">
        <v>12872479</v>
      </c>
      <c r="F26" s="24">
        <f t="shared" si="0"/>
        <v>0.9998041941747573</v>
      </c>
    </row>
    <row r="27" spans="1:6" s="1" customFormat="1" ht="13.5" customHeight="1" x14ac:dyDescent="0.25">
      <c r="A27" s="43">
        <v>20</v>
      </c>
      <c r="B27" s="22" t="s">
        <v>371</v>
      </c>
      <c r="C27" s="23">
        <v>250000</v>
      </c>
      <c r="D27" s="23">
        <v>279500</v>
      </c>
      <c r="E27" s="23">
        <v>279500</v>
      </c>
      <c r="F27" s="24">
        <f t="shared" si="0"/>
        <v>1</v>
      </c>
    </row>
    <row r="28" spans="1:6" s="1" customFormat="1" ht="13.5" customHeight="1" x14ac:dyDescent="0.25">
      <c r="A28" s="386">
        <v>21</v>
      </c>
      <c r="B28" s="37" t="s">
        <v>755</v>
      </c>
      <c r="C28" s="38">
        <f>SUM(C25:C27)</f>
        <v>13540000</v>
      </c>
      <c r="D28" s="38">
        <f t="shared" ref="D28:E28" si="3">SUM(D25:D27)</f>
        <v>13719500</v>
      </c>
      <c r="E28" s="38">
        <f t="shared" si="3"/>
        <v>13486687</v>
      </c>
      <c r="F28" s="39">
        <f t="shared" si="0"/>
        <v>0.98303050402711467</v>
      </c>
    </row>
    <row r="29" spans="1:6" s="1" customFormat="1" ht="13.5" customHeight="1" x14ac:dyDescent="0.25">
      <c r="A29" s="43">
        <v>22</v>
      </c>
      <c r="B29" s="22" t="s">
        <v>372</v>
      </c>
      <c r="C29" s="23">
        <v>2901700</v>
      </c>
      <c r="D29" s="23">
        <v>2901700</v>
      </c>
      <c r="E29" s="23">
        <v>2834967</v>
      </c>
      <c r="F29" s="71">
        <f t="shared" si="0"/>
        <v>0.97700210221594241</v>
      </c>
    </row>
    <row r="30" spans="1:6" s="1" customFormat="1" ht="13.5" customHeight="1" x14ac:dyDescent="0.25">
      <c r="A30" s="43">
        <v>23</v>
      </c>
      <c r="B30" s="22" t="s">
        <v>373</v>
      </c>
      <c r="C30" s="23">
        <v>730000</v>
      </c>
      <c r="D30" s="23">
        <v>730000</v>
      </c>
      <c r="E30" s="23">
        <v>412837</v>
      </c>
      <c r="F30" s="71">
        <f t="shared" si="0"/>
        <v>0.56553013698630139</v>
      </c>
    </row>
    <row r="31" spans="1:6" s="1" customFormat="1" ht="13.5" customHeight="1" x14ac:dyDescent="0.25">
      <c r="A31" s="386">
        <v>24</v>
      </c>
      <c r="B31" s="37" t="s">
        <v>956</v>
      </c>
      <c r="C31" s="38">
        <f>SUM(C29:C30)</f>
        <v>3631700</v>
      </c>
      <c r="D31" s="38">
        <f t="shared" ref="D31:E31" si="4">SUM(D29:D30)</f>
        <v>3631700</v>
      </c>
      <c r="E31" s="38">
        <f t="shared" si="4"/>
        <v>3247804</v>
      </c>
      <c r="F31" s="243">
        <f t="shared" si="0"/>
        <v>0.89429303081201639</v>
      </c>
    </row>
    <row r="32" spans="1:6" s="1" customFormat="1" ht="13.5" customHeight="1" x14ac:dyDescent="0.25">
      <c r="A32" s="43">
        <v>25</v>
      </c>
      <c r="B32" s="22" t="s">
        <v>374</v>
      </c>
      <c r="C32" s="23">
        <v>14245000</v>
      </c>
      <c r="D32" s="23">
        <v>13462401</v>
      </c>
      <c r="E32" s="23">
        <v>13462401</v>
      </c>
      <c r="F32" s="71">
        <f t="shared" si="0"/>
        <v>1</v>
      </c>
    </row>
    <row r="33" spans="1:6" s="1" customFormat="1" ht="13.5" customHeight="1" x14ac:dyDescent="0.25">
      <c r="A33" s="43">
        <v>26</v>
      </c>
      <c r="B33" s="22" t="s">
        <v>376</v>
      </c>
      <c r="C33" s="23">
        <v>4950000</v>
      </c>
      <c r="D33" s="23">
        <v>4950000</v>
      </c>
      <c r="E33" s="23">
        <v>3934150</v>
      </c>
      <c r="F33" s="71">
        <f t="shared" si="0"/>
        <v>0.79477777777777781</v>
      </c>
    </row>
    <row r="34" spans="1:6" s="1" customFormat="1" ht="13.5" customHeight="1" x14ac:dyDescent="0.25">
      <c r="A34" s="43">
        <v>27</v>
      </c>
      <c r="B34" s="22" t="s">
        <v>377</v>
      </c>
      <c r="C34" s="23">
        <v>50000</v>
      </c>
      <c r="D34" s="23">
        <v>65000</v>
      </c>
      <c r="E34" s="23">
        <v>64015</v>
      </c>
      <c r="F34" s="71">
        <f t="shared" si="0"/>
        <v>0.98484615384615382</v>
      </c>
    </row>
    <row r="35" spans="1:6" s="1" customFormat="1" ht="13.5" customHeight="1" x14ac:dyDescent="0.25">
      <c r="A35" s="43">
        <v>28</v>
      </c>
      <c r="B35" s="22" t="s">
        <v>378</v>
      </c>
      <c r="C35" s="23">
        <v>10021400</v>
      </c>
      <c r="D35" s="23">
        <v>11122400</v>
      </c>
      <c r="E35" s="23">
        <v>10640446</v>
      </c>
      <c r="F35" s="71">
        <f t="shared" si="0"/>
        <v>0.95666816514421349</v>
      </c>
    </row>
    <row r="36" spans="1:6" s="1" customFormat="1" ht="13.5" customHeight="1" x14ac:dyDescent="0.25">
      <c r="A36" s="43">
        <v>29</v>
      </c>
      <c r="B36" s="22" t="s">
        <v>379</v>
      </c>
      <c r="C36" s="23">
        <v>41219000</v>
      </c>
      <c r="D36" s="23">
        <v>41419000</v>
      </c>
      <c r="E36" s="23">
        <v>39916096</v>
      </c>
      <c r="F36" s="71">
        <f>E36/D36</f>
        <v>0.96371462372341199</v>
      </c>
    </row>
    <row r="37" spans="1:6" s="1" customFormat="1" ht="13.5" customHeight="1" x14ac:dyDescent="0.25">
      <c r="A37" s="386">
        <v>30</v>
      </c>
      <c r="B37" s="37" t="s">
        <v>957</v>
      </c>
      <c r="C37" s="38">
        <f>SUM(C32:C36)</f>
        <v>70485400</v>
      </c>
      <c r="D37" s="38">
        <f>SUM(D32:D36)</f>
        <v>71018801</v>
      </c>
      <c r="E37" s="38">
        <f>SUM(E32:E36)</f>
        <v>68017108</v>
      </c>
      <c r="F37" s="243">
        <f>E37/D37</f>
        <v>0.95773382600475054</v>
      </c>
    </row>
    <row r="38" spans="1:6" s="1" customFormat="1" ht="13.5" customHeight="1" x14ac:dyDescent="0.25">
      <c r="A38" s="43">
        <v>31</v>
      </c>
      <c r="B38" s="22" t="s">
        <v>380</v>
      </c>
      <c r="C38" s="23">
        <v>350000</v>
      </c>
      <c r="D38" s="23">
        <v>350000</v>
      </c>
      <c r="E38" s="23">
        <v>262527</v>
      </c>
      <c r="F38" s="71">
        <f t="shared" ref="F38:F89" si="5">E38/D38</f>
        <v>0.75007714285714289</v>
      </c>
    </row>
    <row r="39" spans="1:6" s="1" customFormat="1" ht="24" x14ac:dyDescent="0.25">
      <c r="A39" s="386">
        <v>32</v>
      </c>
      <c r="B39" s="37" t="s">
        <v>756</v>
      </c>
      <c r="C39" s="38">
        <f>SUM(C38)</f>
        <v>350000</v>
      </c>
      <c r="D39" s="38">
        <f t="shared" ref="D39:E39" si="6">SUM(D38)</f>
        <v>350000</v>
      </c>
      <c r="E39" s="38">
        <f t="shared" si="6"/>
        <v>262527</v>
      </c>
      <c r="F39" s="243">
        <f t="shared" si="5"/>
        <v>0.75007714285714289</v>
      </c>
    </row>
    <row r="40" spans="1:6" s="1" customFormat="1" ht="24" x14ac:dyDescent="0.25">
      <c r="A40" s="21">
        <v>33</v>
      </c>
      <c r="B40" s="675" t="s">
        <v>381</v>
      </c>
      <c r="C40" s="23">
        <v>17272000</v>
      </c>
      <c r="D40" s="23">
        <v>17072000</v>
      </c>
      <c r="E40" s="23">
        <v>14690749</v>
      </c>
      <c r="F40" s="71">
        <f t="shared" si="5"/>
        <v>0.86051716260543576</v>
      </c>
    </row>
    <row r="41" spans="1:6" s="1" customFormat="1" ht="13.5" customHeight="1" x14ac:dyDescent="0.25">
      <c r="A41" s="21">
        <v>34</v>
      </c>
      <c r="B41" s="675" t="s">
        <v>382</v>
      </c>
      <c r="C41" s="23">
        <v>17587000</v>
      </c>
      <c r="D41" s="23">
        <v>44336000</v>
      </c>
      <c r="E41" s="23">
        <v>44336000</v>
      </c>
      <c r="F41" s="71">
        <f t="shared" si="5"/>
        <v>1</v>
      </c>
    </row>
    <row r="42" spans="1:6" s="1" customFormat="1" ht="13.5" customHeight="1" x14ac:dyDescent="0.25">
      <c r="A42" s="592">
        <v>35</v>
      </c>
      <c r="B42" s="172" t="s">
        <v>499</v>
      </c>
      <c r="C42" s="23">
        <v>40000</v>
      </c>
      <c r="D42" s="23">
        <v>40000</v>
      </c>
      <c r="E42" s="23">
        <v>6093</v>
      </c>
      <c r="F42" s="71">
        <f t="shared" si="5"/>
        <v>0.15232499999999999</v>
      </c>
    </row>
    <row r="43" spans="1:6" ht="13.5" customHeight="1" x14ac:dyDescent="0.25">
      <c r="A43" s="849">
        <v>36</v>
      </c>
      <c r="B43" s="675" t="s">
        <v>383</v>
      </c>
      <c r="C43" s="23">
        <v>800000</v>
      </c>
      <c r="D43" s="23">
        <v>800000</v>
      </c>
      <c r="E43" s="23">
        <v>502041</v>
      </c>
      <c r="F43" s="71">
        <f t="shared" si="5"/>
        <v>0.62755125</v>
      </c>
    </row>
    <row r="44" spans="1:6" ht="24" x14ac:dyDescent="0.25">
      <c r="A44" s="36">
        <v>37</v>
      </c>
      <c r="B44" s="37" t="s">
        <v>757</v>
      </c>
      <c r="C44" s="38">
        <f>SUM(C40:C43)</f>
        <v>35699000</v>
      </c>
      <c r="D44" s="38">
        <f>SUM(D40:D43)</f>
        <v>62248000</v>
      </c>
      <c r="E44" s="38">
        <f>SUM(E40:E43)</f>
        <v>59534883</v>
      </c>
      <c r="F44" s="243">
        <f t="shared" si="5"/>
        <v>0.95641439082380153</v>
      </c>
    </row>
    <row r="45" spans="1:6" ht="15" customHeight="1" x14ac:dyDescent="0.25">
      <c r="A45" s="32">
        <v>38</v>
      </c>
      <c r="B45" s="33" t="s">
        <v>758</v>
      </c>
      <c r="C45" s="34">
        <f>C28+C31+C37+C39+C44</f>
        <v>123706100</v>
      </c>
      <c r="D45" s="34">
        <f>D28+D31+D37+D39+D44</f>
        <v>150968001</v>
      </c>
      <c r="E45" s="34">
        <f>E28+E31+E37+E39+E44</f>
        <v>144549009</v>
      </c>
      <c r="F45" s="242">
        <f t="shared" si="5"/>
        <v>0.95748110886094329</v>
      </c>
    </row>
    <row r="46" spans="1:6" ht="13.5" customHeight="1" x14ac:dyDescent="0.25">
      <c r="A46" s="43">
        <v>39</v>
      </c>
      <c r="B46" s="172" t="s">
        <v>603</v>
      </c>
      <c r="C46" s="45">
        <v>4634000</v>
      </c>
      <c r="D46" s="45">
        <v>4634000</v>
      </c>
      <c r="E46" s="45">
        <v>4162052</v>
      </c>
      <c r="F46" s="765">
        <f t="shared" ref="F46" si="7">E46/D46</f>
        <v>0.89815537332757878</v>
      </c>
    </row>
    <row r="47" spans="1:6" ht="24" customHeight="1" x14ac:dyDescent="0.25">
      <c r="A47" s="40">
        <v>40</v>
      </c>
      <c r="B47" s="41" t="s">
        <v>563</v>
      </c>
      <c r="C47" s="23">
        <v>0</v>
      </c>
      <c r="D47" s="23">
        <v>0</v>
      </c>
      <c r="E47" s="42">
        <v>1069780</v>
      </c>
      <c r="F47" s="244"/>
    </row>
    <row r="48" spans="1:6" ht="13.5" customHeight="1" x14ac:dyDescent="0.25">
      <c r="A48" s="40">
        <v>41</v>
      </c>
      <c r="B48" s="41" t="s">
        <v>564</v>
      </c>
      <c r="C48" s="23">
        <v>0</v>
      </c>
      <c r="D48" s="23">
        <v>0</v>
      </c>
      <c r="E48" s="42">
        <v>590000</v>
      </c>
      <c r="F48" s="244"/>
    </row>
    <row r="49" spans="1:6" ht="24" customHeight="1" x14ac:dyDescent="0.25">
      <c r="A49" s="40">
        <v>42</v>
      </c>
      <c r="B49" s="41" t="s">
        <v>565</v>
      </c>
      <c r="C49" s="23">
        <v>0</v>
      </c>
      <c r="D49" s="23">
        <v>0</v>
      </c>
      <c r="E49" s="42">
        <v>1615212</v>
      </c>
      <c r="F49" s="244"/>
    </row>
    <row r="50" spans="1:6" ht="15" customHeight="1" thickBot="1" x14ac:dyDescent="0.3">
      <c r="A50" s="73">
        <v>43</v>
      </c>
      <c r="B50" s="74" t="s">
        <v>760</v>
      </c>
      <c r="C50" s="116">
        <f>C46</f>
        <v>4634000</v>
      </c>
      <c r="D50" s="116">
        <f t="shared" ref="D50:E50" si="8">D46</f>
        <v>4634000</v>
      </c>
      <c r="E50" s="116">
        <f t="shared" si="8"/>
        <v>4162052</v>
      </c>
      <c r="F50" s="245">
        <f t="shared" ref="F50" si="9">E50/D50</f>
        <v>0.89815537332757878</v>
      </c>
    </row>
    <row r="51" spans="1:6" ht="6.75" customHeight="1" thickTop="1" x14ac:dyDescent="0.25">
      <c r="A51" s="155"/>
      <c r="B51" s="156"/>
      <c r="C51" s="157"/>
      <c r="D51" s="157"/>
      <c r="E51" s="157"/>
      <c r="F51" s="168"/>
    </row>
    <row r="52" spans="1:6" ht="12.75" customHeight="1" x14ac:dyDescent="0.25">
      <c r="A52" s="178"/>
      <c r="B52" s="174"/>
      <c r="C52" s="175"/>
      <c r="D52" s="175"/>
      <c r="E52" s="175"/>
      <c r="F52" s="5" t="s">
        <v>401</v>
      </c>
    </row>
    <row r="53" spans="1:6" s="225" customFormat="1" ht="12.75" customHeight="1" x14ac:dyDescent="0.25">
      <c r="A53" s="178"/>
      <c r="B53" s="174"/>
      <c r="C53" s="175"/>
      <c r="D53" s="175"/>
      <c r="E53" s="175"/>
      <c r="F53" s="5" t="str">
        <f>F2</f>
        <v>a  6/2020. (VI.11.) önkormányzati rendelethez</v>
      </c>
    </row>
    <row r="54" spans="1:6" ht="12.75" customHeight="1" x14ac:dyDescent="0.25">
      <c r="A54" s="155"/>
      <c r="B54" s="156"/>
      <c r="C54" s="157"/>
      <c r="D54" s="157"/>
      <c r="E54" s="157"/>
      <c r="F54" s="168"/>
    </row>
    <row r="55" spans="1:6" ht="12.75" customHeight="1" thickBot="1" x14ac:dyDescent="0.3">
      <c r="A55" s="155"/>
      <c r="B55" s="156"/>
      <c r="C55" s="157"/>
      <c r="D55" s="157"/>
      <c r="E55" s="157"/>
      <c r="F55" s="5" t="s">
        <v>529</v>
      </c>
    </row>
    <row r="56" spans="1:6" ht="24.6" thickTop="1" x14ac:dyDescent="0.25">
      <c r="A56" s="29" t="s">
        <v>140</v>
      </c>
      <c r="B56" s="30" t="s">
        <v>122</v>
      </c>
      <c r="C56" s="30" t="s">
        <v>135</v>
      </c>
      <c r="D56" s="30" t="s">
        <v>136</v>
      </c>
      <c r="E56" s="30" t="s">
        <v>137</v>
      </c>
      <c r="F56" s="31" t="s">
        <v>139</v>
      </c>
    </row>
    <row r="57" spans="1:6" ht="13.5" customHeight="1" thickBot="1" x14ac:dyDescent="0.3">
      <c r="A57" s="46" t="s">
        <v>447</v>
      </c>
      <c r="B57" s="47" t="s">
        <v>448</v>
      </c>
      <c r="C57" s="47" t="s">
        <v>449</v>
      </c>
      <c r="D57" s="47" t="s">
        <v>450</v>
      </c>
      <c r="E57" s="47" t="s">
        <v>451</v>
      </c>
      <c r="F57" s="48" t="s">
        <v>452</v>
      </c>
    </row>
    <row r="58" spans="1:6" ht="24.6" thickTop="1" x14ac:dyDescent="0.25">
      <c r="A58" s="40">
        <v>44</v>
      </c>
      <c r="B58" s="41" t="s">
        <v>500</v>
      </c>
      <c r="C58" s="42">
        <v>1400140</v>
      </c>
      <c r="D58" s="42">
        <v>2500334</v>
      </c>
      <c r="E58" s="42">
        <v>2500334</v>
      </c>
      <c r="F58" s="244">
        <f t="shared" si="5"/>
        <v>1</v>
      </c>
    </row>
    <row r="59" spans="1:6" ht="15" customHeight="1" x14ac:dyDescent="0.25">
      <c r="A59" s="21">
        <v>45</v>
      </c>
      <c r="B59" s="22" t="s">
        <v>759</v>
      </c>
      <c r="C59" s="23">
        <f>SUM(C58)</f>
        <v>1400140</v>
      </c>
      <c r="D59" s="23">
        <f t="shared" ref="D59:E59" si="10">SUM(D58)</f>
        <v>2500334</v>
      </c>
      <c r="E59" s="23">
        <f t="shared" si="10"/>
        <v>2500334</v>
      </c>
      <c r="F59" s="71">
        <f t="shared" si="5"/>
        <v>1</v>
      </c>
    </row>
    <row r="60" spans="1:6" ht="24" customHeight="1" x14ac:dyDescent="0.25">
      <c r="A60" s="21">
        <v>46</v>
      </c>
      <c r="B60" s="22" t="s">
        <v>605</v>
      </c>
      <c r="C60" s="23">
        <v>20406500</v>
      </c>
      <c r="D60" s="23">
        <v>20406500</v>
      </c>
      <c r="E60" s="23">
        <v>20211007</v>
      </c>
      <c r="F60" s="71">
        <f t="shared" si="5"/>
        <v>0.99042006223507217</v>
      </c>
    </row>
    <row r="61" spans="1:6" ht="13.5" customHeight="1" x14ac:dyDescent="0.25">
      <c r="A61" s="40">
        <v>47</v>
      </c>
      <c r="B61" s="41" t="s">
        <v>335</v>
      </c>
      <c r="C61" s="42">
        <v>0</v>
      </c>
      <c r="D61" s="42">
        <v>0</v>
      </c>
      <c r="E61" s="42">
        <v>18899291</v>
      </c>
      <c r="F61" s="243"/>
    </row>
    <row r="62" spans="1:6" ht="13.5" customHeight="1" x14ac:dyDescent="0.25">
      <c r="A62" s="40">
        <v>48</v>
      </c>
      <c r="B62" s="41" t="s">
        <v>467</v>
      </c>
      <c r="C62" s="42">
        <v>0</v>
      </c>
      <c r="D62" s="42">
        <v>0</v>
      </c>
      <c r="E62" s="42">
        <v>1311716</v>
      </c>
      <c r="F62" s="243"/>
    </row>
    <row r="63" spans="1:6" ht="24" customHeight="1" x14ac:dyDescent="0.25">
      <c r="A63" s="21">
        <v>49</v>
      </c>
      <c r="B63" s="22" t="s">
        <v>606</v>
      </c>
      <c r="C63" s="23">
        <v>7636000</v>
      </c>
      <c r="D63" s="23">
        <v>16861100</v>
      </c>
      <c r="E63" s="23">
        <v>16755910</v>
      </c>
      <c r="F63" s="71">
        <f t="shared" si="5"/>
        <v>0.99376137974390755</v>
      </c>
    </row>
    <row r="64" spans="1:6" ht="13.5" customHeight="1" x14ac:dyDescent="0.25">
      <c r="A64" s="40">
        <v>50</v>
      </c>
      <c r="B64" s="41" t="s">
        <v>353</v>
      </c>
      <c r="C64" s="23">
        <v>0</v>
      </c>
      <c r="D64" s="23">
        <v>0</v>
      </c>
      <c r="E64" s="42">
        <v>7530810</v>
      </c>
      <c r="F64" s="243"/>
    </row>
    <row r="65" spans="1:6" s="169" customFormat="1" ht="13.5" customHeight="1" x14ac:dyDescent="0.25">
      <c r="A65" s="40">
        <v>51</v>
      </c>
      <c r="B65" s="41" t="s">
        <v>403</v>
      </c>
      <c r="C65" s="23">
        <v>0</v>
      </c>
      <c r="D65" s="23">
        <v>0</v>
      </c>
      <c r="E65" s="42">
        <v>9225100</v>
      </c>
      <c r="F65" s="243"/>
    </row>
    <row r="66" spans="1:6" ht="13.5" customHeight="1" x14ac:dyDescent="0.25">
      <c r="A66" s="21">
        <v>52</v>
      </c>
      <c r="B66" s="22" t="s">
        <v>404</v>
      </c>
      <c r="C66" s="23">
        <v>60040523</v>
      </c>
      <c r="D66" s="23">
        <v>76725290</v>
      </c>
      <c r="E66" s="23">
        <v>0</v>
      </c>
      <c r="F66" s="71">
        <f t="shared" si="5"/>
        <v>0</v>
      </c>
    </row>
    <row r="67" spans="1:6" ht="15" customHeight="1" x14ac:dyDescent="0.25">
      <c r="A67" s="32">
        <v>53</v>
      </c>
      <c r="B67" s="33" t="s">
        <v>761</v>
      </c>
      <c r="C67" s="34">
        <f>C59+C60+C63+C66</f>
        <v>89483163</v>
      </c>
      <c r="D67" s="34">
        <f t="shared" ref="D67:E67" si="11">D59+D60+D63+D66</f>
        <v>116493224</v>
      </c>
      <c r="E67" s="34">
        <f t="shared" si="11"/>
        <v>39467251</v>
      </c>
      <c r="F67" s="242">
        <f t="shared" si="5"/>
        <v>0.33879439202403738</v>
      </c>
    </row>
    <row r="68" spans="1:6" s="766" customFormat="1" ht="13.5" customHeight="1" x14ac:dyDescent="0.25">
      <c r="A68" s="21">
        <v>54</v>
      </c>
      <c r="B68" s="22" t="s">
        <v>405</v>
      </c>
      <c r="C68" s="23">
        <v>113676042</v>
      </c>
      <c r="D68" s="23">
        <v>114889000</v>
      </c>
      <c r="E68" s="23">
        <v>95744900</v>
      </c>
      <c r="F68" s="71">
        <f t="shared" si="5"/>
        <v>0.83336872981747601</v>
      </c>
    </row>
    <row r="69" spans="1:6" ht="13.5" customHeight="1" x14ac:dyDescent="0.25">
      <c r="A69" s="920">
        <v>55</v>
      </c>
      <c r="B69" s="22" t="s">
        <v>406</v>
      </c>
      <c r="C69" s="23">
        <v>386220</v>
      </c>
      <c r="D69" s="23">
        <v>722220</v>
      </c>
      <c r="E69" s="23">
        <v>721307</v>
      </c>
      <c r="F69" s="71">
        <f t="shared" si="5"/>
        <v>0.99873584226413004</v>
      </c>
    </row>
    <row r="70" spans="1:6" ht="13.5" customHeight="1" x14ac:dyDescent="0.25">
      <c r="A70" s="920">
        <v>56</v>
      </c>
      <c r="B70" s="22" t="s">
        <v>407</v>
      </c>
      <c r="C70" s="23">
        <v>29529000</v>
      </c>
      <c r="D70" s="23">
        <v>33083000</v>
      </c>
      <c r="E70" s="23">
        <v>32722654</v>
      </c>
      <c r="F70" s="71">
        <f t="shared" si="5"/>
        <v>0.98910781972614337</v>
      </c>
    </row>
    <row r="71" spans="1:6" ht="24" customHeight="1" x14ac:dyDescent="0.25">
      <c r="A71" s="920">
        <v>57</v>
      </c>
      <c r="B71" s="22" t="s">
        <v>358</v>
      </c>
      <c r="C71" s="23">
        <v>14220000</v>
      </c>
      <c r="D71" s="23">
        <v>0</v>
      </c>
      <c r="E71" s="23">
        <v>0</v>
      </c>
      <c r="F71" s="71"/>
    </row>
    <row r="72" spans="1:6" ht="24" customHeight="1" x14ac:dyDescent="0.25">
      <c r="A72" s="920">
        <v>58</v>
      </c>
      <c r="B72" s="22" t="s">
        <v>408</v>
      </c>
      <c r="C72" s="23">
        <v>27044630</v>
      </c>
      <c r="D72" s="23">
        <v>21241130</v>
      </c>
      <c r="E72" s="23">
        <v>17663516</v>
      </c>
      <c r="F72" s="71">
        <f t="shared" si="5"/>
        <v>0.83157139003433433</v>
      </c>
    </row>
    <row r="73" spans="1:6" ht="15" customHeight="1" x14ac:dyDescent="0.25">
      <c r="A73" s="32">
        <v>59</v>
      </c>
      <c r="B73" s="33" t="s">
        <v>762</v>
      </c>
      <c r="C73" s="34">
        <f>SUM(C68:C72)</f>
        <v>184855892</v>
      </c>
      <c r="D73" s="34">
        <f>SUM(D68:D72)</f>
        <v>169935350</v>
      </c>
      <c r="E73" s="34">
        <f>SUM(E68:E72)</f>
        <v>146852377</v>
      </c>
      <c r="F73" s="242">
        <f t="shared" si="5"/>
        <v>0.86416614906786615</v>
      </c>
    </row>
    <row r="74" spans="1:6" ht="13.5" customHeight="1" x14ac:dyDescent="0.25">
      <c r="A74" s="21">
        <v>60</v>
      </c>
      <c r="B74" s="22" t="s">
        <v>409</v>
      </c>
      <c r="C74" s="23">
        <v>10280000</v>
      </c>
      <c r="D74" s="23">
        <v>7603000</v>
      </c>
      <c r="E74" s="23">
        <v>3545040</v>
      </c>
      <c r="F74" s="71">
        <f t="shared" si="5"/>
        <v>0.46626857819281864</v>
      </c>
    </row>
    <row r="75" spans="1:6" ht="13.5" customHeight="1" x14ac:dyDescent="0.25">
      <c r="A75" s="920">
        <v>61</v>
      </c>
      <c r="B75" s="921" t="s">
        <v>763</v>
      </c>
      <c r="C75" s="23">
        <v>0</v>
      </c>
      <c r="D75" s="23">
        <v>550000</v>
      </c>
      <c r="E75" s="23">
        <v>550000</v>
      </c>
      <c r="F75" s="71">
        <f t="shared" ref="F75" si="12">E75/D75</f>
        <v>1</v>
      </c>
    </row>
    <row r="76" spans="1:6" ht="24" customHeight="1" x14ac:dyDescent="0.25">
      <c r="A76" s="21">
        <v>62</v>
      </c>
      <c r="B76" s="22" t="s">
        <v>359</v>
      </c>
      <c r="C76" s="23">
        <v>2535000</v>
      </c>
      <c r="D76" s="23">
        <v>1812000</v>
      </c>
      <c r="E76" s="23">
        <v>957161</v>
      </c>
      <c r="F76" s="71">
        <f t="shared" si="5"/>
        <v>0.52823454746136866</v>
      </c>
    </row>
    <row r="77" spans="1:6" ht="15" customHeight="1" x14ac:dyDescent="0.25">
      <c r="A77" s="32">
        <v>63</v>
      </c>
      <c r="B77" s="33" t="s">
        <v>764</v>
      </c>
      <c r="C77" s="34">
        <f>SUM(C74:C76)</f>
        <v>12815000</v>
      </c>
      <c r="D77" s="34">
        <f t="shared" ref="D77:E77" si="13">SUM(D74:D76)</f>
        <v>9965000</v>
      </c>
      <c r="E77" s="34">
        <f t="shared" si="13"/>
        <v>5052201</v>
      </c>
      <c r="F77" s="242">
        <f t="shared" si="5"/>
        <v>0.50699458103361761</v>
      </c>
    </row>
    <row r="78" spans="1:6" s="855" customFormat="1" ht="24" customHeight="1" x14ac:dyDescent="0.25">
      <c r="A78" s="851">
        <v>64</v>
      </c>
      <c r="B78" s="161" t="s">
        <v>683</v>
      </c>
      <c r="C78" s="23">
        <v>0</v>
      </c>
      <c r="D78" s="23">
        <v>1174000</v>
      </c>
      <c r="E78" s="23">
        <v>1173822</v>
      </c>
      <c r="F78" s="71">
        <f t="shared" si="5"/>
        <v>0.99984838160136291</v>
      </c>
    </row>
    <row r="79" spans="1:6" s="855" customFormat="1" ht="13.5" customHeight="1" x14ac:dyDescent="0.25">
      <c r="A79" s="40">
        <v>65</v>
      </c>
      <c r="B79" s="924" t="s">
        <v>746</v>
      </c>
      <c r="C79" s="42">
        <v>0</v>
      </c>
      <c r="D79" s="42">
        <v>0</v>
      </c>
      <c r="E79" s="42">
        <v>1173822</v>
      </c>
      <c r="F79" s="244"/>
    </row>
    <row r="80" spans="1:6" s="855" customFormat="1" ht="24" customHeight="1" x14ac:dyDescent="0.25">
      <c r="A80" s="920">
        <v>66</v>
      </c>
      <c r="B80" s="161" t="s">
        <v>684</v>
      </c>
      <c r="C80" s="23">
        <v>0</v>
      </c>
      <c r="D80" s="23">
        <v>3748490</v>
      </c>
      <c r="E80" s="23">
        <v>3748490</v>
      </c>
      <c r="F80" s="71">
        <f t="shared" si="5"/>
        <v>1</v>
      </c>
    </row>
    <row r="81" spans="1:6" s="169" customFormat="1" ht="13.5" customHeight="1" x14ac:dyDescent="0.25">
      <c r="A81" s="40">
        <v>67</v>
      </c>
      <c r="B81" s="762" t="s">
        <v>681</v>
      </c>
      <c r="C81" s="42">
        <v>0</v>
      </c>
      <c r="D81" s="42">
        <v>0</v>
      </c>
      <c r="E81" s="42">
        <v>3748490</v>
      </c>
      <c r="F81" s="244"/>
    </row>
    <row r="82" spans="1:6" ht="24" customHeight="1" x14ac:dyDescent="0.25">
      <c r="A82" s="920">
        <v>68</v>
      </c>
      <c r="B82" s="22" t="s">
        <v>410</v>
      </c>
      <c r="C82" s="23">
        <v>2500000</v>
      </c>
      <c r="D82" s="23">
        <v>3751510</v>
      </c>
      <c r="E82" s="23">
        <v>3261910</v>
      </c>
      <c r="F82" s="71">
        <f t="shared" si="5"/>
        <v>0.86949255099946421</v>
      </c>
    </row>
    <row r="83" spans="1:6" ht="13.5" customHeight="1" x14ac:dyDescent="0.25">
      <c r="A83" s="40">
        <v>69</v>
      </c>
      <c r="B83" s="41" t="s">
        <v>681</v>
      </c>
      <c r="C83" s="42">
        <v>0</v>
      </c>
      <c r="D83" s="42">
        <v>0</v>
      </c>
      <c r="E83" s="42">
        <v>3261910</v>
      </c>
      <c r="F83" s="244"/>
    </row>
    <row r="84" spans="1:6" ht="15" customHeight="1" x14ac:dyDescent="0.25">
      <c r="A84" s="32">
        <v>70</v>
      </c>
      <c r="B84" s="33" t="s">
        <v>765</v>
      </c>
      <c r="C84" s="34">
        <f>C78+C80+C82</f>
        <v>2500000</v>
      </c>
      <c r="D84" s="34">
        <f t="shared" ref="D84:E84" si="14">D78+D80+D82</f>
        <v>8674000</v>
      </c>
      <c r="E84" s="34">
        <f t="shared" si="14"/>
        <v>8184222</v>
      </c>
      <c r="F84" s="242">
        <f t="shared" si="5"/>
        <v>0.94353493198063176</v>
      </c>
    </row>
    <row r="85" spans="1:6" ht="24" customHeight="1" x14ac:dyDescent="0.25">
      <c r="A85" s="495">
        <v>71</v>
      </c>
      <c r="B85" s="496" t="s">
        <v>766</v>
      </c>
      <c r="C85" s="494">
        <f>C19+C20+C45+C50+C67+C73+C77+C84</f>
        <v>481466097</v>
      </c>
      <c r="D85" s="494">
        <f t="shared" ref="D85:E85" si="15">D19+D20+D45+D50+D67+D73+D77+D84</f>
        <v>527420635</v>
      </c>
      <c r="E85" s="494">
        <f t="shared" si="15"/>
        <v>415018172</v>
      </c>
      <c r="F85" s="497">
        <f t="shared" si="5"/>
        <v>0.78688269752661455</v>
      </c>
    </row>
    <row r="86" spans="1:6" ht="24" x14ac:dyDescent="0.25">
      <c r="A86" s="28">
        <v>72</v>
      </c>
      <c r="B86" s="22" t="s">
        <v>501</v>
      </c>
      <c r="C86" s="23">
        <v>2303903</v>
      </c>
      <c r="D86" s="23">
        <v>2303903</v>
      </c>
      <c r="E86" s="23">
        <v>2303903</v>
      </c>
      <c r="F86" s="71">
        <f t="shared" si="5"/>
        <v>1</v>
      </c>
    </row>
    <row r="87" spans="1:6" ht="13.5" customHeight="1" x14ac:dyDescent="0.25">
      <c r="A87" s="43">
        <v>73</v>
      </c>
      <c r="B87" s="22" t="s">
        <v>502</v>
      </c>
      <c r="C87" s="23">
        <v>20380000</v>
      </c>
      <c r="D87" s="23">
        <v>20375462</v>
      </c>
      <c r="E87" s="23">
        <v>20375462</v>
      </c>
      <c r="F87" s="71">
        <f t="shared" si="5"/>
        <v>1</v>
      </c>
    </row>
    <row r="88" spans="1:6" ht="15" customHeight="1" thickBot="1" x14ac:dyDescent="0.3">
      <c r="A88" s="498">
        <v>74</v>
      </c>
      <c r="B88" s="501" t="s">
        <v>767</v>
      </c>
      <c r="C88" s="503">
        <f>SUM(C86:C87)</f>
        <v>22683903</v>
      </c>
      <c r="D88" s="503">
        <f>SUM(D86:D87)</f>
        <v>22679365</v>
      </c>
      <c r="E88" s="503">
        <f>SUM(E86:E87)</f>
        <v>22679365</v>
      </c>
      <c r="F88" s="499">
        <f t="shared" si="5"/>
        <v>1</v>
      </c>
    </row>
    <row r="89" spans="1:6" ht="18" customHeight="1" thickTop="1" thickBot="1" x14ac:dyDescent="0.3">
      <c r="A89" s="500">
        <v>75</v>
      </c>
      <c r="B89" s="501" t="s">
        <v>768</v>
      </c>
      <c r="C89" s="502">
        <f>C85+C88</f>
        <v>504150000</v>
      </c>
      <c r="D89" s="502">
        <f>D85+D88</f>
        <v>550100000</v>
      </c>
      <c r="E89" s="502">
        <f>E85+E88</f>
        <v>437697537</v>
      </c>
      <c r="F89" s="499">
        <f t="shared" si="5"/>
        <v>0.79566903653881116</v>
      </c>
    </row>
    <row r="90" spans="1:6" ht="18" customHeight="1" thickTop="1" x14ac:dyDescent="0.25"/>
    <row r="91" spans="1:6" ht="18" customHeight="1" x14ac:dyDescent="0.25"/>
    <row r="93" spans="1:6" ht="13.5" customHeight="1" x14ac:dyDescent="0.25"/>
    <row r="94" spans="1:6" ht="18" customHeight="1" x14ac:dyDescent="0.25"/>
    <row r="95" spans="1:6" ht="18" customHeight="1" x14ac:dyDescent="0.25"/>
  </sheetData>
  <mergeCells count="1">
    <mergeCell ref="A4:F4"/>
  </mergeCells>
  <phoneticPr fontId="19" type="noConversion"/>
  <pageMargins left="0.74803149606299213" right="0.74803149606299213" top="0.78740157480314965" bottom="0.78740157480314965" header="0.51181102362204722" footer="0.51181102362204722"/>
  <pageSetup paperSize="9" scale="9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9"/>
  <dimension ref="A1:N27"/>
  <sheetViews>
    <sheetView zoomScaleNormal="100" workbookViewId="0"/>
  </sheetViews>
  <sheetFormatPr defaultRowHeight="12.6" x14ac:dyDescent="0.25"/>
  <cols>
    <col min="1" max="1" width="5.6640625" customWidth="1"/>
    <col min="2" max="2" width="35.5546875" customWidth="1"/>
    <col min="3" max="12" width="10.5546875" customWidth="1"/>
  </cols>
  <sheetData>
    <row r="1" spans="1:12" s="1" customFormat="1" ht="1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439" t="s">
        <v>402</v>
      </c>
    </row>
    <row r="2" spans="1:12" s="1" customFormat="1" ht="1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439" t="str">
        <f>'1.d sz. melléklet'!F2</f>
        <v>a  6/2020. (VI.11.) önkormányzati rendelethez</v>
      </c>
    </row>
    <row r="3" spans="1:12" ht="1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s="2" customFormat="1" ht="15" customHeight="1" x14ac:dyDescent="0.25">
      <c r="A4" s="1002" t="s">
        <v>78</v>
      </c>
      <c r="B4" s="1003"/>
      <c r="C4" s="1003"/>
      <c r="D4" s="1003"/>
      <c r="E4" s="1003"/>
      <c r="F4" s="1003"/>
      <c r="G4" s="1003"/>
      <c r="H4" s="1003"/>
      <c r="I4" s="1003"/>
      <c r="J4" s="1003"/>
      <c r="K4" s="1003"/>
      <c r="L4" s="1003"/>
    </row>
    <row r="5" spans="1:12" s="2" customFormat="1" ht="15" customHeight="1" thickBot="1" x14ac:dyDescent="0.3">
      <c r="A5" s="13"/>
      <c r="B5" s="12"/>
      <c r="C5" s="12"/>
      <c r="D5" s="12"/>
      <c r="E5" s="12"/>
      <c r="F5" s="12"/>
      <c r="G5" s="12"/>
      <c r="H5" s="12"/>
      <c r="I5" s="12"/>
      <c r="J5" s="12"/>
      <c r="K5" s="12"/>
      <c r="L5" s="265" t="s">
        <v>529</v>
      </c>
    </row>
    <row r="6" spans="1:12" s="2" customFormat="1" ht="60.75" customHeight="1" thickTop="1" x14ac:dyDescent="0.25">
      <c r="A6" s="85" t="s">
        <v>140</v>
      </c>
      <c r="B6" s="261" t="s">
        <v>122</v>
      </c>
      <c r="C6" s="86" t="s">
        <v>235</v>
      </c>
      <c r="D6" s="86" t="s">
        <v>222</v>
      </c>
      <c r="E6" s="86" t="s">
        <v>223</v>
      </c>
      <c r="F6" s="86" t="s">
        <v>87</v>
      </c>
      <c r="G6" s="86" t="s">
        <v>224</v>
      </c>
      <c r="H6" s="86" t="s">
        <v>225</v>
      </c>
      <c r="I6" s="86" t="s">
        <v>85</v>
      </c>
      <c r="J6" s="86" t="s">
        <v>226</v>
      </c>
      <c r="K6" s="86" t="s">
        <v>236</v>
      </c>
      <c r="L6" s="87" t="s">
        <v>86</v>
      </c>
    </row>
    <row r="7" spans="1:12" s="2" customFormat="1" ht="15" customHeight="1" thickBot="1" x14ac:dyDescent="0.3">
      <c r="A7" s="916" t="s">
        <v>447</v>
      </c>
      <c r="B7" s="917" t="s">
        <v>448</v>
      </c>
      <c r="C7" s="95" t="s">
        <v>449</v>
      </c>
      <c r="D7" s="95" t="s">
        <v>450</v>
      </c>
      <c r="E7" s="95" t="s">
        <v>451</v>
      </c>
      <c r="F7" s="95" t="s">
        <v>452</v>
      </c>
      <c r="G7" s="95" t="s">
        <v>453</v>
      </c>
      <c r="H7" s="95" t="s">
        <v>454</v>
      </c>
      <c r="I7" s="95" t="s">
        <v>455</v>
      </c>
      <c r="J7" s="95" t="s">
        <v>456</v>
      </c>
      <c r="K7" s="95" t="s">
        <v>457</v>
      </c>
      <c r="L7" s="101" t="s">
        <v>458</v>
      </c>
    </row>
    <row r="8" spans="1:12" ht="15" customHeight="1" thickTop="1" x14ac:dyDescent="0.25">
      <c r="A8" s="60" t="s">
        <v>59</v>
      </c>
      <c r="B8" s="919" t="s">
        <v>227</v>
      </c>
      <c r="C8" s="62">
        <v>1</v>
      </c>
      <c r="D8" s="62">
        <v>1292100</v>
      </c>
      <c r="E8" s="62">
        <v>0</v>
      </c>
      <c r="F8" s="62">
        <v>0</v>
      </c>
      <c r="G8" s="62">
        <v>0</v>
      </c>
      <c r="H8" s="62">
        <v>78349</v>
      </c>
      <c r="I8" s="62">
        <v>0</v>
      </c>
      <c r="J8" s="62">
        <v>0</v>
      </c>
      <c r="K8" s="62">
        <v>29800</v>
      </c>
      <c r="L8" s="246">
        <v>0</v>
      </c>
    </row>
    <row r="9" spans="1:12" ht="15" customHeight="1" x14ac:dyDescent="0.25">
      <c r="A9" s="32" t="s">
        <v>60</v>
      </c>
      <c r="B9" s="263" t="s">
        <v>685</v>
      </c>
      <c r="C9" s="34">
        <v>1</v>
      </c>
      <c r="D9" s="34">
        <v>1292100</v>
      </c>
      <c r="E9" s="34">
        <v>0</v>
      </c>
      <c r="F9" s="34">
        <v>0</v>
      </c>
      <c r="G9" s="34">
        <v>0</v>
      </c>
      <c r="H9" s="34">
        <v>78349</v>
      </c>
      <c r="I9" s="34">
        <v>0</v>
      </c>
      <c r="J9" s="34">
        <v>0</v>
      </c>
      <c r="K9" s="34">
        <v>29800</v>
      </c>
      <c r="L9" s="72">
        <v>0</v>
      </c>
    </row>
    <row r="10" spans="1:12" ht="25.5" customHeight="1" x14ac:dyDescent="0.25">
      <c r="A10" s="911" t="s">
        <v>61</v>
      </c>
      <c r="B10" s="262" t="s">
        <v>228</v>
      </c>
      <c r="C10" s="23">
        <v>1</v>
      </c>
      <c r="D10" s="23">
        <v>5418000</v>
      </c>
      <c r="E10" s="23">
        <v>563300</v>
      </c>
      <c r="F10" s="23">
        <v>0</v>
      </c>
      <c r="G10" s="23">
        <v>0</v>
      </c>
      <c r="H10" s="23">
        <v>239282</v>
      </c>
      <c r="I10" s="23">
        <v>0</v>
      </c>
      <c r="J10" s="23">
        <v>0</v>
      </c>
      <c r="K10" s="23">
        <v>3608</v>
      </c>
      <c r="L10" s="50">
        <v>0</v>
      </c>
    </row>
    <row r="11" spans="1:12" ht="25.5" customHeight="1" x14ac:dyDescent="0.25">
      <c r="A11" s="911" t="s">
        <v>62</v>
      </c>
      <c r="B11" s="262" t="s">
        <v>230</v>
      </c>
      <c r="C11" s="23">
        <v>5</v>
      </c>
      <c r="D11" s="23">
        <v>10158458</v>
      </c>
      <c r="E11" s="23">
        <v>616000</v>
      </c>
      <c r="F11" s="23">
        <v>0</v>
      </c>
      <c r="G11" s="23">
        <v>0</v>
      </c>
      <c r="H11" s="23">
        <v>626617</v>
      </c>
      <c r="I11" s="23">
        <v>0</v>
      </c>
      <c r="J11" s="23">
        <v>0</v>
      </c>
      <c r="K11" s="23">
        <v>496320</v>
      </c>
      <c r="L11" s="50">
        <v>0</v>
      </c>
    </row>
    <row r="12" spans="1:12" ht="36" x14ac:dyDescent="0.25">
      <c r="A12" s="911" t="s">
        <v>63</v>
      </c>
      <c r="B12" s="262" t="s">
        <v>231</v>
      </c>
      <c r="C12" s="23">
        <v>10</v>
      </c>
      <c r="D12" s="23">
        <v>21178529</v>
      </c>
      <c r="E12" s="23">
        <v>1566750</v>
      </c>
      <c r="F12" s="23">
        <v>49600</v>
      </c>
      <c r="G12" s="23">
        <v>0</v>
      </c>
      <c r="H12" s="23">
        <v>1589174</v>
      </c>
      <c r="I12" s="23">
        <v>138330</v>
      </c>
      <c r="J12" s="23">
        <v>0</v>
      </c>
      <c r="K12" s="23">
        <v>209400</v>
      </c>
      <c r="L12" s="50">
        <v>0</v>
      </c>
    </row>
    <row r="13" spans="1:12" ht="22.8" x14ac:dyDescent="0.25">
      <c r="A13" s="32" t="s">
        <v>64</v>
      </c>
      <c r="B13" s="263" t="s">
        <v>686</v>
      </c>
      <c r="C13" s="34">
        <v>16</v>
      </c>
      <c r="D13" s="34">
        <v>36754987</v>
      </c>
      <c r="E13" s="34">
        <v>2746050</v>
      </c>
      <c r="F13" s="34">
        <v>49600</v>
      </c>
      <c r="G13" s="34">
        <v>0</v>
      </c>
      <c r="H13" s="34">
        <v>2455073</v>
      </c>
      <c r="I13" s="34">
        <v>138330</v>
      </c>
      <c r="J13" s="34">
        <v>0</v>
      </c>
      <c r="K13" s="34">
        <v>709328</v>
      </c>
      <c r="L13" s="72">
        <v>0</v>
      </c>
    </row>
    <row r="14" spans="1:12" ht="15" customHeight="1" x14ac:dyDescent="0.25">
      <c r="A14" s="920" t="s">
        <v>65</v>
      </c>
      <c r="B14" s="912" t="s">
        <v>504</v>
      </c>
      <c r="C14" s="23">
        <v>1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50">
        <v>6183717</v>
      </c>
    </row>
    <row r="15" spans="1:12" ht="24" x14ac:dyDescent="0.25">
      <c r="A15" s="920" t="s">
        <v>66</v>
      </c>
      <c r="B15" s="912" t="s">
        <v>572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50">
        <v>1530816</v>
      </c>
    </row>
    <row r="16" spans="1:12" ht="24" x14ac:dyDescent="0.25">
      <c r="A16" s="920" t="s">
        <v>67</v>
      </c>
      <c r="B16" s="912" t="s">
        <v>573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50">
        <v>1053498</v>
      </c>
    </row>
    <row r="17" spans="1:14" ht="22.8" x14ac:dyDescent="0.25">
      <c r="A17" s="32" t="s">
        <v>68</v>
      </c>
      <c r="B17" s="263" t="s">
        <v>769</v>
      </c>
      <c r="C17" s="34">
        <v>1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72">
        <v>8768031</v>
      </c>
      <c r="N17" s="151"/>
    </row>
    <row r="18" spans="1:14" ht="22.8" x14ac:dyDescent="0.25">
      <c r="A18" s="495">
        <v>11</v>
      </c>
      <c r="B18" s="530" t="s">
        <v>770</v>
      </c>
      <c r="C18" s="494">
        <v>18</v>
      </c>
      <c r="D18" s="494">
        <v>38047087</v>
      </c>
      <c r="E18" s="494">
        <v>2746050</v>
      </c>
      <c r="F18" s="494">
        <v>49600</v>
      </c>
      <c r="G18" s="494">
        <v>0</v>
      </c>
      <c r="H18" s="494">
        <v>2533422</v>
      </c>
      <c r="I18" s="494">
        <v>138330</v>
      </c>
      <c r="J18" s="494">
        <v>0</v>
      </c>
      <c r="K18" s="494">
        <v>739128</v>
      </c>
      <c r="L18" s="531">
        <v>8768031</v>
      </c>
    </row>
    <row r="19" spans="1:14" ht="36" x14ac:dyDescent="0.25">
      <c r="A19" s="911">
        <v>12</v>
      </c>
      <c r="B19" s="262" t="s">
        <v>232</v>
      </c>
      <c r="C19" s="23">
        <v>17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50">
        <v>0</v>
      </c>
    </row>
    <row r="20" spans="1:14" ht="24" x14ac:dyDescent="0.25">
      <c r="A20" s="911">
        <v>13</v>
      </c>
      <c r="B20" s="262" t="s">
        <v>233</v>
      </c>
      <c r="C20" s="23">
        <v>17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50">
        <v>0</v>
      </c>
    </row>
    <row r="21" spans="1:14" ht="24.6" thickBot="1" x14ac:dyDescent="0.3">
      <c r="A21" s="25">
        <v>14</v>
      </c>
      <c r="B21" s="264" t="s">
        <v>234</v>
      </c>
      <c r="C21" s="27">
        <v>18</v>
      </c>
      <c r="D21" s="27">
        <v>0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51">
        <v>0</v>
      </c>
    </row>
    <row r="22" spans="1:14" ht="13.2" thickTop="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</row>
    <row r="23" spans="1:14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14" x14ac:dyDescent="0.25"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4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4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1:14" x14ac:dyDescent="0.25">
      <c r="A27" s="9"/>
      <c r="C27" s="9"/>
      <c r="D27" s="9"/>
      <c r="E27" s="9"/>
      <c r="F27" s="9"/>
      <c r="G27" s="9"/>
      <c r="H27" s="9"/>
      <c r="I27" s="9"/>
      <c r="J27" s="9"/>
      <c r="K27" s="9"/>
      <c r="L27" s="9"/>
    </row>
  </sheetData>
  <mergeCells count="1">
    <mergeCell ref="A4:L4"/>
  </mergeCells>
  <phoneticPr fontId="19" type="noConversion"/>
  <pageMargins left="0.75" right="0.75" top="1" bottom="1" header="0.5" footer="0.5"/>
  <pageSetup paperSize="9" scale="84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0"/>
  <dimension ref="A1:G98"/>
  <sheetViews>
    <sheetView zoomScaleNormal="100" workbookViewId="0"/>
  </sheetViews>
  <sheetFormatPr defaultColWidth="9.109375" defaultRowHeight="13.2" x14ac:dyDescent="0.25"/>
  <cols>
    <col min="1" max="1" width="5.6640625" style="297" customWidth="1"/>
    <col min="2" max="2" width="37.6640625" style="297" customWidth="1"/>
    <col min="3" max="6" width="10.6640625" style="297" customWidth="1"/>
    <col min="7" max="7" width="10.6640625" style="298" customWidth="1"/>
    <col min="8" max="16384" width="9.109375" style="298"/>
  </cols>
  <sheetData>
    <row r="1" spans="1:7" ht="15" customHeight="1" x14ac:dyDescent="0.25">
      <c r="A1" s="295"/>
      <c r="B1" s="295"/>
      <c r="C1" s="295"/>
      <c r="F1" s="296" t="s">
        <v>465</v>
      </c>
    </row>
    <row r="2" spans="1:7" ht="15" customHeight="1" x14ac:dyDescent="0.25">
      <c r="A2" s="295"/>
      <c r="B2" s="295"/>
      <c r="C2" s="295"/>
      <c r="F2" s="296" t="str">
        <f>'1.a sz. mellélet'!E2</f>
        <v>a  6/2020. (VI.11.) önkormányzati rendelethez</v>
      </c>
    </row>
    <row r="3" spans="1:7" ht="15" customHeight="1" x14ac:dyDescent="0.25"/>
    <row r="4" spans="1:7" ht="15" customHeight="1" x14ac:dyDescent="0.25">
      <c r="A4" s="1004" t="s">
        <v>771</v>
      </c>
      <c r="B4" s="1004"/>
      <c r="C4" s="1004"/>
      <c r="D4" s="1004"/>
      <c r="E4" s="1004"/>
      <c r="F4" s="1004"/>
      <c r="G4" s="433"/>
    </row>
    <row r="5" spans="1:7" ht="15" customHeight="1" thickBot="1" x14ac:dyDescent="0.3">
      <c r="F5" s="440" t="s">
        <v>529</v>
      </c>
    </row>
    <row r="6" spans="1:7" s="294" customFormat="1" ht="24.6" thickTop="1" x14ac:dyDescent="0.25">
      <c r="A6" s="799" t="s">
        <v>84</v>
      </c>
      <c r="B6" s="800" t="s">
        <v>229</v>
      </c>
      <c r="C6" s="801" t="s">
        <v>135</v>
      </c>
      <c r="D6" s="388" t="s">
        <v>136</v>
      </c>
      <c r="E6" s="388" t="s">
        <v>137</v>
      </c>
      <c r="F6" s="390" t="s">
        <v>139</v>
      </c>
    </row>
    <row r="7" spans="1:7" s="294" customFormat="1" ht="15" customHeight="1" thickBot="1" x14ac:dyDescent="0.3">
      <c r="A7" s="802" t="s">
        <v>447</v>
      </c>
      <c r="B7" s="803" t="s">
        <v>461</v>
      </c>
      <c r="C7" s="804" t="s">
        <v>449</v>
      </c>
      <c r="D7" s="47" t="s">
        <v>450</v>
      </c>
      <c r="E7" s="308" t="s">
        <v>451</v>
      </c>
      <c r="F7" s="434" t="s">
        <v>452</v>
      </c>
    </row>
    <row r="8" spans="1:7" s="294" customFormat="1" ht="15" customHeight="1" thickTop="1" x14ac:dyDescent="0.25">
      <c r="A8" s="805" t="s">
        <v>618</v>
      </c>
      <c r="B8" s="690" t="s">
        <v>619</v>
      </c>
      <c r="C8" s="806">
        <f>SUM(C9:C14)</f>
        <v>12815000</v>
      </c>
      <c r="D8" s="862">
        <f>SUM(D9:D14)</f>
        <v>9965000</v>
      </c>
      <c r="E8" s="930">
        <f>SUM(E9:E14)</f>
        <v>5052201</v>
      </c>
      <c r="F8" s="452">
        <f t="shared" ref="F8:F13" si="0">E8/D8</f>
        <v>0.50699458103361761</v>
      </c>
    </row>
    <row r="9" spans="1:7" s="294" customFormat="1" ht="15" customHeight="1" x14ac:dyDescent="0.25">
      <c r="A9" s="807" t="s">
        <v>143</v>
      </c>
      <c r="B9" s="684" t="s">
        <v>772</v>
      </c>
      <c r="C9" s="687">
        <v>3400000</v>
      </c>
      <c r="D9" s="689">
        <v>0</v>
      </c>
      <c r="E9" s="856">
        <v>0</v>
      </c>
      <c r="F9" s="958"/>
    </row>
    <row r="10" spans="1:7" s="294" customFormat="1" ht="15" customHeight="1" x14ac:dyDescent="0.25">
      <c r="A10" s="807" t="s">
        <v>144</v>
      </c>
      <c r="B10" s="684" t="s">
        <v>773</v>
      </c>
      <c r="C10" s="687">
        <v>890000</v>
      </c>
      <c r="D10" s="689">
        <v>890000</v>
      </c>
      <c r="E10" s="856">
        <v>0</v>
      </c>
      <c r="F10" s="453">
        <f t="shared" si="0"/>
        <v>0</v>
      </c>
    </row>
    <row r="11" spans="1:7" s="294" customFormat="1" ht="15" customHeight="1" x14ac:dyDescent="0.25">
      <c r="A11" s="807" t="s">
        <v>145</v>
      </c>
      <c r="B11" s="684" t="s">
        <v>687</v>
      </c>
      <c r="C11" s="687">
        <v>3225000</v>
      </c>
      <c r="D11" s="689">
        <v>3225000</v>
      </c>
      <c r="E11" s="856">
        <v>0</v>
      </c>
      <c r="F11" s="453">
        <f t="shared" si="0"/>
        <v>0</v>
      </c>
    </row>
    <row r="12" spans="1:7" s="294" customFormat="1" ht="15" customHeight="1" x14ac:dyDescent="0.25">
      <c r="A12" s="807" t="s">
        <v>620</v>
      </c>
      <c r="B12" s="685" t="s">
        <v>774</v>
      </c>
      <c r="C12" s="687">
        <v>5000000</v>
      </c>
      <c r="D12" s="689">
        <v>5000000</v>
      </c>
      <c r="E12" s="857">
        <v>4502201</v>
      </c>
      <c r="F12" s="453">
        <f t="shared" si="0"/>
        <v>0.90044020000000002</v>
      </c>
    </row>
    <row r="13" spans="1:7" s="294" customFormat="1" ht="15" customHeight="1" x14ac:dyDescent="0.25">
      <c r="A13" s="807" t="s">
        <v>621</v>
      </c>
      <c r="B13" s="66" t="s">
        <v>775</v>
      </c>
      <c r="C13" s="688">
        <v>300000</v>
      </c>
      <c r="D13" s="689">
        <v>300000</v>
      </c>
      <c r="E13" s="858">
        <v>0</v>
      </c>
      <c r="F13" s="453">
        <f t="shared" si="0"/>
        <v>0</v>
      </c>
    </row>
    <row r="14" spans="1:7" s="294" customFormat="1" ht="15" customHeight="1" x14ac:dyDescent="0.25">
      <c r="A14" s="807" t="s">
        <v>622</v>
      </c>
      <c r="B14" s="8" t="s">
        <v>776</v>
      </c>
      <c r="C14" s="687">
        <v>0</v>
      </c>
      <c r="D14" s="689">
        <v>550000</v>
      </c>
      <c r="E14" s="858">
        <v>550000</v>
      </c>
      <c r="F14" s="453">
        <f t="shared" ref="F14:F36" si="1">E14/D14</f>
        <v>1</v>
      </c>
    </row>
    <row r="15" spans="1:7" s="294" customFormat="1" ht="15" customHeight="1" x14ac:dyDescent="0.25">
      <c r="A15" s="805" t="s">
        <v>631</v>
      </c>
      <c r="B15" s="690" t="s">
        <v>632</v>
      </c>
      <c r="C15" s="806">
        <f>SUM(C16:C95)</f>
        <v>184855892</v>
      </c>
      <c r="D15" s="806">
        <f>SUM(D16:D95)</f>
        <v>169935350</v>
      </c>
      <c r="E15" s="931">
        <f>SUM(E16:E95)</f>
        <v>146852377</v>
      </c>
      <c r="F15" s="870">
        <f t="shared" si="1"/>
        <v>0.86416614906786615</v>
      </c>
    </row>
    <row r="16" spans="1:7" s="435" customFormat="1" ht="15" customHeight="1" x14ac:dyDescent="0.25">
      <c r="A16" s="807" t="s">
        <v>143</v>
      </c>
      <c r="B16" s="684" t="s">
        <v>777</v>
      </c>
      <c r="C16" s="687">
        <v>190500</v>
      </c>
      <c r="D16" s="689">
        <v>190500</v>
      </c>
      <c r="E16" s="858">
        <v>133105</v>
      </c>
      <c r="F16" s="453">
        <f t="shared" si="1"/>
        <v>0.69871391076115485</v>
      </c>
    </row>
    <row r="17" spans="1:6" s="294" customFormat="1" ht="15" customHeight="1" x14ac:dyDescent="0.25">
      <c r="A17" s="807" t="s">
        <v>144</v>
      </c>
      <c r="B17" s="684" t="s">
        <v>778</v>
      </c>
      <c r="C17" s="687">
        <v>63500</v>
      </c>
      <c r="D17" s="689">
        <v>63500</v>
      </c>
      <c r="E17" s="858">
        <v>28800</v>
      </c>
      <c r="F17" s="453">
        <f t="shared" si="1"/>
        <v>0.45354330708661417</v>
      </c>
    </row>
    <row r="18" spans="1:6" s="294" customFormat="1" ht="15" customHeight="1" x14ac:dyDescent="0.25">
      <c r="A18" s="807" t="s">
        <v>145</v>
      </c>
      <c r="B18" s="685" t="s">
        <v>779</v>
      </c>
      <c r="C18" s="687">
        <v>63500</v>
      </c>
      <c r="D18" s="689">
        <v>63500</v>
      </c>
      <c r="E18" s="858">
        <v>16000</v>
      </c>
      <c r="F18" s="453">
        <f t="shared" si="1"/>
        <v>0.25196850393700787</v>
      </c>
    </row>
    <row r="19" spans="1:6" s="294" customFormat="1" ht="15" customHeight="1" x14ac:dyDescent="0.25">
      <c r="A19" s="807" t="s">
        <v>620</v>
      </c>
      <c r="B19" s="66" t="s">
        <v>780</v>
      </c>
      <c r="C19" s="688">
        <v>10100000</v>
      </c>
      <c r="D19" s="689">
        <v>7947000</v>
      </c>
      <c r="E19" s="858">
        <v>7947021</v>
      </c>
      <c r="F19" s="453">
        <f t="shared" si="1"/>
        <v>1.0000026425066062</v>
      </c>
    </row>
    <row r="20" spans="1:6" s="294" customFormat="1" x14ac:dyDescent="0.25">
      <c r="A20" s="807" t="s">
        <v>621</v>
      </c>
      <c r="B20" s="845" t="s">
        <v>688</v>
      </c>
      <c r="C20" s="688">
        <v>5046000</v>
      </c>
      <c r="D20" s="689">
        <v>5046000</v>
      </c>
      <c r="E20" s="856">
        <v>4908528</v>
      </c>
      <c r="F20" s="453">
        <f t="shared" si="1"/>
        <v>0.97275624256837101</v>
      </c>
    </row>
    <row r="21" spans="1:6" s="294" customFormat="1" ht="15" customHeight="1" x14ac:dyDescent="0.25">
      <c r="A21" s="807" t="s">
        <v>622</v>
      </c>
      <c r="B21" s="66" t="s">
        <v>781</v>
      </c>
      <c r="C21" s="688">
        <v>1700000</v>
      </c>
      <c r="D21" s="689">
        <v>1700000</v>
      </c>
      <c r="E21" s="856">
        <v>1702456</v>
      </c>
      <c r="F21" s="453">
        <f t="shared" si="1"/>
        <v>1.001444705882353</v>
      </c>
    </row>
    <row r="22" spans="1:6" s="294" customFormat="1" ht="15" customHeight="1" x14ac:dyDescent="0.25">
      <c r="A22" s="807" t="s">
        <v>623</v>
      </c>
      <c r="B22" s="66" t="s">
        <v>782</v>
      </c>
      <c r="C22" s="688">
        <v>10000000</v>
      </c>
      <c r="D22" s="689">
        <v>6200500</v>
      </c>
      <c r="E22" s="856">
        <v>0</v>
      </c>
      <c r="F22" s="453">
        <f t="shared" si="1"/>
        <v>0</v>
      </c>
    </row>
    <row r="23" spans="1:6" s="294" customFormat="1" ht="15" customHeight="1" x14ac:dyDescent="0.25">
      <c r="A23" s="807" t="s">
        <v>624</v>
      </c>
      <c r="B23" s="66" t="s">
        <v>783</v>
      </c>
      <c r="C23" s="688">
        <v>1100000</v>
      </c>
      <c r="D23" s="689">
        <v>1047000</v>
      </c>
      <c r="E23" s="856">
        <v>1045611</v>
      </c>
      <c r="F23" s="453">
        <f t="shared" si="1"/>
        <v>0.99867335243553013</v>
      </c>
    </row>
    <row r="24" spans="1:6" s="294" customFormat="1" ht="15" customHeight="1" x14ac:dyDescent="0.25">
      <c r="A24" s="807" t="s">
        <v>625</v>
      </c>
      <c r="B24" s="925" t="s">
        <v>784</v>
      </c>
      <c r="C24" s="688">
        <v>1900000</v>
      </c>
      <c r="D24" s="689">
        <v>1900000</v>
      </c>
      <c r="E24" s="856">
        <v>0</v>
      </c>
      <c r="F24" s="453">
        <f t="shared" si="1"/>
        <v>0</v>
      </c>
    </row>
    <row r="25" spans="1:6" s="294" customFormat="1" ht="15" customHeight="1" x14ac:dyDescent="0.25">
      <c r="A25" s="807" t="s">
        <v>626</v>
      </c>
      <c r="B25" s="66" t="s">
        <v>864</v>
      </c>
      <c r="C25" s="688">
        <v>500000</v>
      </c>
      <c r="D25" s="689">
        <v>500000</v>
      </c>
      <c r="E25" s="856">
        <v>0</v>
      </c>
      <c r="F25" s="453">
        <f t="shared" si="1"/>
        <v>0</v>
      </c>
    </row>
    <row r="26" spans="1:6" s="294" customFormat="1" ht="15" customHeight="1" x14ac:dyDescent="0.25">
      <c r="A26" s="807" t="s">
        <v>627</v>
      </c>
      <c r="B26" s="66" t="s">
        <v>785</v>
      </c>
      <c r="C26" s="688">
        <v>2000000</v>
      </c>
      <c r="D26" s="689">
        <v>1545000</v>
      </c>
      <c r="E26" s="856">
        <v>1543050</v>
      </c>
      <c r="F26" s="453">
        <f t="shared" si="1"/>
        <v>0.99873786407766996</v>
      </c>
    </row>
    <row r="27" spans="1:6" s="294" customFormat="1" ht="24" x14ac:dyDescent="0.25">
      <c r="A27" s="807" t="s">
        <v>628</v>
      </c>
      <c r="B27" s="926" t="s">
        <v>786</v>
      </c>
      <c r="C27" s="688">
        <v>450000</v>
      </c>
      <c r="D27" s="689">
        <v>450000</v>
      </c>
      <c r="E27" s="1005">
        <v>819422</v>
      </c>
      <c r="F27" s="1007">
        <f t="shared" si="1"/>
        <v>1.8209377777777778</v>
      </c>
    </row>
    <row r="28" spans="1:6" s="294" customFormat="1" ht="15" customHeight="1" x14ac:dyDescent="0.25">
      <c r="A28" s="807" t="s">
        <v>629</v>
      </c>
      <c r="B28" s="66" t="s">
        <v>787</v>
      </c>
      <c r="C28" s="688">
        <v>380000</v>
      </c>
      <c r="D28" s="689">
        <v>380000</v>
      </c>
      <c r="E28" s="1006"/>
      <c r="F28" s="1008"/>
    </row>
    <row r="29" spans="1:6" s="294" customFormat="1" ht="15" customHeight="1" x14ac:dyDescent="0.25">
      <c r="A29" s="807" t="s">
        <v>630</v>
      </c>
      <c r="B29" s="66" t="s">
        <v>788</v>
      </c>
      <c r="C29" s="688">
        <v>700000</v>
      </c>
      <c r="D29" s="689">
        <v>555500</v>
      </c>
      <c r="E29" s="856">
        <v>323850</v>
      </c>
      <c r="F29" s="453">
        <f t="shared" si="1"/>
        <v>0.58298829882988301</v>
      </c>
    </row>
    <row r="30" spans="1:6" s="294" customFormat="1" x14ac:dyDescent="0.25">
      <c r="A30" s="807" t="s">
        <v>633</v>
      </c>
      <c r="B30" s="929" t="s">
        <v>789</v>
      </c>
      <c r="C30" s="687">
        <v>31805042</v>
      </c>
      <c r="D30" s="689">
        <v>29138000</v>
      </c>
      <c r="E30" s="856">
        <v>29137878</v>
      </c>
      <c r="F30" s="453">
        <f t="shared" si="1"/>
        <v>0.9999958130276615</v>
      </c>
    </row>
    <row r="31" spans="1:6" s="294" customFormat="1" ht="15" customHeight="1" x14ac:dyDescent="0.25">
      <c r="A31" s="807" t="s">
        <v>634</v>
      </c>
      <c r="B31" s="685" t="s">
        <v>790</v>
      </c>
      <c r="C31" s="687">
        <v>32000000</v>
      </c>
      <c r="D31" s="689">
        <v>22000000</v>
      </c>
      <c r="E31" s="856">
        <v>21172177</v>
      </c>
      <c r="F31" s="453">
        <f t="shared" si="1"/>
        <v>0.96237168181818178</v>
      </c>
    </row>
    <row r="32" spans="1:6" s="294" customFormat="1" ht="15" customHeight="1" x14ac:dyDescent="0.25">
      <c r="A32" s="807" t="s">
        <v>636</v>
      </c>
      <c r="B32" s="66" t="s">
        <v>791</v>
      </c>
      <c r="C32" s="688">
        <v>1000000</v>
      </c>
      <c r="D32" s="689">
        <v>1000000</v>
      </c>
      <c r="E32" s="856">
        <v>973392</v>
      </c>
      <c r="F32" s="453">
        <f t="shared" si="1"/>
        <v>0.97339200000000003</v>
      </c>
    </row>
    <row r="33" spans="1:7" s="294" customFormat="1" ht="15" customHeight="1" x14ac:dyDescent="0.25">
      <c r="A33" s="807" t="s">
        <v>637</v>
      </c>
      <c r="B33" s="66" t="s">
        <v>792</v>
      </c>
      <c r="C33" s="688">
        <v>2000000</v>
      </c>
      <c r="D33" s="689">
        <v>0</v>
      </c>
      <c r="E33" s="857">
        <v>0</v>
      </c>
      <c r="F33" s="957"/>
    </row>
    <row r="34" spans="1:7" s="294" customFormat="1" ht="15" customHeight="1" x14ac:dyDescent="0.25">
      <c r="A34" s="807" t="s">
        <v>639</v>
      </c>
      <c r="B34" s="66" t="s">
        <v>774</v>
      </c>
      <c r="C34" s="688">
        <v>4600000</v>
      </c>
      <c r="D34" s="689">
        <v>0</v>
      </c>
      <c r="E34" s="857">
        <v>0</v>
      </c>
      <c r="F34" s="958"/>
    </row>
    <row r="35" spans="1:7" s="294" customFormat="1" ht="15" customHeight="1" x14ac:dyDescent="0.25">
      <c r="A35" s="807" t="s">
        <v>640</v>
      </c>
      <c r="B35" s="66" t="s">
        <v>793</v>
      </c>
      <c r="C35" s="688">
        <v>5700000</v>
      </c>
      <c r="D35" s="689">
        <v>5700000</v>
      </c>
      <c r="E35" s="857">
        <v>5765571</v>
      </c>
      <c r="F35" s="453">
        <f t="shared" si="1"/>
        <v>1.0115036842105263</v>
      </c>
    </row>
    <row r="36" spans="1:7" s="294" customFormat="1" ht="15" customHeight="1" x14ac:dyDescent="0.25">
      <c r="A36" s="807" t="s">
        <v>642</v>
      </c>
      <c r="B36" s="66" t="s">
        <v>794</v>
      </c>
      <c r="C36" s="688">
        <v>8763000</v>
      </c>
      <c r="D36" s="689">
        <v>8763000</v>
      </c>
      <c r="E36" s="857">
        <v>0</v>
      </c>
      <c r="F36" s="453">
        <f t="shared" si="1"/>
        <v>0</v>
      </c>
    </row>
    <row r="37" spans="1:7" s="294" customFormat="1" ht="15" customHeight="1" x14ac:dyDescent="0.25">
      <c r="A37" s="807" t="s">
        <v>643</v>
      </c>
      <c r="B37" s="686" t="s">
        <v>795</v>
      </c>
      <c r="C37" s="687">
        <v>28009850</v>
      </c>
      <c r="D37" s="689">
        <v>28009850</v>
      </c>
      <c r="E37" s="859">
        <v>28009850</v>
      </c>
      <c r="F37" s="455">
        <f t="shared" ref="F37" si="2">E37/D37</f>
        <v>1</v>
      </c>
    </row>
    <row r="38" spans="1:7" s="294" customFormat="1" ht="15" customHeight="1" x14ac:dyDescent="0.25">
      <c r="A38" s="807" t="s">
        <v>644</v>
      </c>
      <c r="B38" s="684" t="s">
        <v>796</v>
      </c>
      <c r="C38" s="687">
        <v>12000000</v>
      </c>
      <c r="D38" s="689">
        <v>15240000</v>
      </c>
      <c r="E38" s="860">
        <v>15240000</v>
      </c>
      <c r="F38" s="453">
        <f>E38/D38</f>
        <v>1</v>
      </c>
    </row>
    <row r="39" spans="1:7" s="294" customFormat="1" ht="15" customHeight="1" x14ac:dyDescent="0.25">
      <c r="A39" s="807" t="s">
        <v>645</v>
      </c>
      <c r="B39" s="684" t="s">
        <v>797</v>
      </c>
      <c r="C39" s="687">
        <v>500000</v>
      </c>
      <c r="D39" s="689">
        <v>0</v>
      </c>
      <c r="E39" s="688">
        <v>0</v>
      </c>
      <c r="F39" s="958"/>
    </row>
    <row r="40" spans="1:7" s="294" customFormat="1" ht="15" customHeight="1" x14ac:dyDescent="0.25">
      <c r="A40" s="807" t="s">
        <v>646</v>
      </c>
      <c r="B40" s="684" t="s">
        <v>798</v>
      </c>
      <c r="C40" s="687">
        <v>273000</v>
      </c>
      <c r="D40" s="689">
        <v>273000</v>
      </c>
      <c r="E40" s="688">
        <v>256900</v>
      </c>
      <c r="F40" s="455">
        <f>E40/D40</f>
        <v>0.94102564102564101</v>
      </c>
    </row>
    <row r="41" spans="1:7" s="294" customFormat="1" ht="15" customHeight="1" x14ac:dyDescent="0.25">
      <c r="A41" s="807" t="s">
        <v>647</v>
      </c>
      <c r="B41" s="684" t="s">
        <v>689</v>
      </c>
      <c r="C41" s="687">
        <v>2000000</v>
      </c>
      <c r="D41" s="689">
        <v>0</v>
      </c>
      <c r="E41" s="688">
        <v>0</v>
      </c>
      <c r="F41" s="958"/>
      <c r="G41" s="366"/>
    </row>
    <row r="42" spans="1:7" s="294" customFormat="1" ht="15" customHeight="1" x14ac:dyDescent="0.25">
      <c r="A42" s="807" t="s">
        <v>648</v>
      </c>
      <c r="B42" s="684" t="s">
        <v>799</v>
      </c>
      <c r="C42" s="687">
        <v>2305000</v>
      </c>
      <c r="D42" s="689">
        <v>2305000</v>
      </c>
      <c r="E42" s="688">
        <v>1440000</v>
      </c>
      <c r="F42" s="455">
        <f t="shared" ref="F42:F43" si="3">E42/D42</f>
        <v>0.62472885032537961</v>
      </c>
      <c r="G42" s="366"/>
    </row>
    <row r="43" spans="1:7" s="294" customFormat="1" ht="15" customHeight="1" x14ac:dyDescent="0.25">
      <c r="A43" s="807" t="s">
        <v>649</v>
      </c>
      <c r="B43" s="684" t="s">
        <v>635</v>
      </c>
      <c r="C43" s="687">
        <v>268000</v>
      </c>
      <c r="D43" s="689">
        <v>268000</v>
      </c>
      <c r="E43" s="688">
        <v>163151</v>
      </c>
      <c r="F43" s="455">
        <f t="shared" si="3"/>
        <v>0.60877238805970146</v>
      </c>
      <c r="G43" s="366"/>
    </row>
    <row r="44" spans="1:7" s="294" customFormat="1" ht="15" customHeight="1" x14ac:dyDescent="0.25">
      <c r="A44" s="807" t="s">
        <v>650</v>
      </c>
      <c r="B44" s="684" t="s">
        <v>800</v>
      </c>
      <c r="C44" s="687">
        <v>500000</v>
      </c>
      <c r="D44" s="689">
        <v>500000</v>
      </c>
      <c r="E44" s="688">
        <v>0</v>
      </c>
      <c r="F44" s="455">
        <f t="shared" ref="F44" si="4">E44/D44</f>
        <v>0</v>
      </c>
    </row>
    <row r="45" spans="1:7" s="294" customFormat="1" ht="15" customHeight="1" x14ac:dyDescent="0.25">
      <c r="A45" s="807" t="s">
        <v>651</v>
      </c>
      <c r="B45" s="684" t="s">
        <v>801</v>
      </c>
      <c r="C45" s="687">
        <v>450000</v>
      </c>
      <c r="D45" s="689">
        <v>450000</v>
      </c>
      <c r="E45" s="688">
        <v>433000</v>
      </c>
      <c r="F45" s="455">
        <f>E45/D45</f>
        <v>0.9622222222222222</v>
      </c>
    </row>
    <row r="46" spans="1:7" s="294" customFormat="1" ht="15" customHeight="1" thickBot="1" x14ac:dyDescent="0.3">
      <c r="A46" s="808" t="s">
        <v>652</v>
      </c>
      <c r="B46" s="692" t="s">
        <v>802</v>
      </c>
      <c r="C46" s="693">
        <v>96000</v>
      </c>
      <c r="D46" s="694">
        <v>96000</v>
      </c>
      <c r="E46" s="861">
        <v>107500</v>
      </c>
      <c r="F46" s="454">
        <f>E46/D46</f>
        <v>1.1197916666666667</v>
      </c>
    </row>
    <row r="47" spans="1:7" s="294" customFormat="1" ht="6.75" customHeight="1" thickTop="1" x14ac:dyDescent="0.25">
      <c r="A47" s="809"/>
      <c r="B47" s="810"/>
      <c r="C47" s="810"/>
      <c r="D47" s="4"/>
      <c r="E47" s="436"/>
      <c r="F47" s="437"/>
    </row>
    <row r="48" spans="1:7" s="294" customFormat="1" ht="6.75" customHeight="1" x14ac:dyDescent="0.25">
      <c r="A48" s="809"/>
      <c r="B48" s="810"/>
      <c r="C48" s="810"/>
      <c r="D48" s="4"/>
      <c r="E48" s="436"/>
      <c r="F48" s="437"/>
    </row>
    <row r="49" spans="1:6" s="294" customFormat="1" ht="15" customHeight="1" x14ac:dyDescent="0.25">
      <c r="A49" s="809"/>
      <c r="B49" s="810"/>
      <c r="C49" s="811"/>
      <c r="D49" s="65"/>
      <c r="E49" s="436"/>
      <c r="F49" s="437" t="s">
        <v>320</v>
      </c>
    </row>
    <row r="50" spans="1:6" s="294" customFormat="1" ht="15" customHeight="1" x14ac:dyDescent="0.25">
      <c r="A50" s="9"/>
      <c r="B50" s="9"/>
      <c r="C50" s="812"/>
      <c r="D50" s="812"/>
      <c r="E50" s="436"/>
      <c r="F50" s="437" t="str">
        <f>F2</f>
        <v>a  6/2020. (VI.11.) önkormányzati rendelethez</v>
      </c>
    </row>
    <row r="51" spans="1:6" s="294" customFormat="1" ht="6" customHeight="1" x14ac:dyDescent="0.25">
      <c r="A51" s="9"/>
      <c r="B51" s="9"/>
      <c r="C51" s="812"/>
      <c r="D51" s="812"/>
      <c r="E51" s="436"/>
      <c r="F51" s="437"/>
    </row>
    <row r="52" spans="1:6" s="294" customFormat="1" ht="15" customHeight="1" thickBot="1" x14ac:dyDescent="0.3">
      <c r="A52" s="9"/>
      <c r="B52" s="9"/>
      <c r="C52" s="812"/>
      <c r="D52" s="812"/>
      <c r="E52" s="297"/>
      <c r="F52" s="440" t="s">
        <v>529</v>
      </c>
    </row>
    <row r="53" spans="1:6" s="294" customFormat="1" ht="24.6" thickTop="1" x14ac:dyDescent="0.25">
      <c r="A53" s="799" t="s">
        <v>84</v>
      </c>
      <c r="B53" s="800" t="s">
        <v>229</v>
      </c>
      <c r="C53" s="801" t="s">
        <v>135</v>
      </c>
      <c r="D53" s="30" t="s">
        <v>136</v>
      </c>
      <c r="E53" s="30" t="s">
        <v>137</v>
      </c>
      <c r="F53" s="31" t="s">
        <v>139</v>
      </c>
    </row>
    <row r="54" spans="1:6" s="294" customFormat="1" ht="15" customHeight="1" thickBot="1" x14ac:dyDescent="0.3">
      <c r="A54" s="802" t="s">
        <v>447</v>
      </c>
      <c r="B54" s="803" t="s">
        <v>461</v>
      </c>
      <c r="C54" s="804" t="s">
        <v>449</v>
      </c>
      <c r="D54" s="47" t="s">
        <v>450</v>
      </c>
      <c r="E54" s="308" t="s">
        <v>451</v>
      </c>
      <c r="F54" s="434" t="s">
        <v>452</v>
      </c>
    </row>
    <row r="55" spans="1:6" s="294" customFormat="1" ht="15" customHeight="1" thickTop="1" x14ac:dyDescent="0.25">
      <c r="A55" s="807" t="s">
        <v>653</v>
      </c>
      <c r="B55" s="684" t="s">
        <v>638</v>
      </c>
      <c r="C55" s="687">
        <v>102000</v>
      </c>
      <c r="D55" s="863">
        <v>102000</v>
      </c>
      <c r="E55" s="688">
        <v>0</v>
      </c>
      <c r="F55" s="455">
        <f t="shared" ref="F55:F97" si="5">E55/D55</f>
        <v>0</v>
      </c>
    </row>
    <row r="56" spans="1:6" s="294" customFormat="1" ht="15" customHeight="1" x14ac:dyDescent="0.25">
      <c r="A56" s="807" t="s">
        <v>654</v>
      </c>
      <c r="B56" s="685" t="s">
        <v>641</v>
      </c>
      <c r="C56" s="928">
        <v>76000</v>
      </c>
      <c r="D56" s="689">
        <v>51000</v>
      </c>
      <c r="E56" s="688">
        <v>0</v>
      </c>
      <c r="F56" s="455">
        <f t="shared" si="5"/>
        <v>0</v>
      </c>
    </row>
    <row r="57" spans="1:6" s="294" customFormat="1" ht="15" customHeight="1" x14ac:dyDescent="0.25">
      <c r="A57" s="927" t="s">
        <v>655</v>
      </c>
      <c r="B57" s="66" t="s">
        <v>690</v>
      </c>
      <c r="C57" s="703">
        <v>317500</v>
      </c>
      <c r="D57" s="689">
        <v>0</v>
      </c>
      <c r="E57" s="688">
        <v>0</v>
      </c>
      <c r="F57" s="958"/>
    </row>
    <row r="58" spans="1:6" s="294" customFormat="1" ht="15" customHeight="1" x14ac:dyDescent="0.25">
      <c r="A58" s="927" t="s">
        <v>656</v>
      </c>
      <c r="B58" s="66" t="s">
        <v>833</v>
      </c>
      <c r="C58" s="703">
        <v>100000</v>
      </c>
      <c r="D58" s="689">
        <v>100000</v>
      </c>
      <c r="E58" s="688">
        <v>100000</v>
      </c>
      <c r="F58" s="455">
        <f t="shared" si="5"/>
        <v>1</v>
      </c>
    </row>
    <row r="59" spans="1:6" s="294" customFormat="1" ht="15" customHeight="1" x14ac:dyDescent="0.25">
      <c r="A59" s="927" t="s">
        <v>657</v>
      </c>
      <c r="B59" s="66" t="s">
        <v>834</v>
      </c>
      <c r="C59" s="703">
        <v>534000</v>
      </c>
      <c r="D59" s="689">
        <v>570000</v>
      </c>
      <c r="E59" s="688">
        <v>570000</v>
      </c>
      <c r="F59" s="455">
        <f t="shared" si="5"/>
        <v>1</v>
      </c>
    </row>
    <row r="60" spans="1:6" s="294" customFormat="1" ht="15" customHeight="1" x14ac:dyDescent="0.25">
      <c r="A60" s="927" t="s">
        <v>658</v>
      </c>
      <c r="B60" s="66" t="s">
        <v>835</v>
      </c>
      <c r="C60" s="703">
        <v>657000</v>
      </c>
      <c r="D60" s="689">
        <v>556000</v>
      </c>
      <c r="E60" s="688">
        <v>556031</v>
      </c>
      <c r="F60" s="455">
        <f t="shared" si="5"/>
        <v>1.0000557553956835</v>
      </c>
    </row>
    <row r="61" spans="1:6" s="294" customFormat="1" ht="15" customHeight="1" x14ac:dyDescent="0.25">
      <c r="A61" s="927" t="s">
        <v>659</v>
      </c>
      <c r="B61" s="66" t="s">
        <v>836</v>
      </c>
      <c r="C61" s="703">
        <v>700000</v>
      </c>
      <c r="D61" s="689">
        <v>783000</v>
      </c>
      <c r="E61" s="688">
        <v>783000</v>
      </c>
      <c r="F61" s="455">
        <f t="shared" si="5"/>
        <v>1</v>
      </c>
    </row>
    <row r="62" spans="1:6" s="294" customFormat="1" ht="15" customHeight="1" x14ac:dyDescent="0.25">
      <c r="A62" s="927" t="s">
        <v>660</v>
      </c>
      <c r="B62" s="66" t="s">
        <v>837</v>
      </c>
      <c r="C62" s="703">
        <v>370000</v>
      </c>
      <c r="D62" s="689">
        <v>368000</v>
      </c>
      <c r="E62" s="688">
        <v>367500</v>
      </c>
      <c r="F62" s="455">
        <f t="shared" si="5"/>
        <v>0.99864130434782605</v>
      </c>
    </row>
    <row r="63" spans="1:6" s="294" customFormat="1" ht="15" customHeight="1" x14ac:dyDescent="0.25">
      <c r="A63" s="927" t="s">
        <v>661</v>
      </c>
      <c r="B63" s="66" t="s">
        <v>691</v>
      </c>
      <c r="C63" s="703">
        <v>300000</v>
      </c>
      <c r="D63" s="689">
        <v>362000</v>
      </c>
      <c r="E63" s="688">
        <v>361950</v>
      </c>
      <c r="F63" s="455">
        <f t="shared" si="5"/>
        <v>0.99986187845303864</v>
      </c>
    </row>
    <row r="64" spans="1:6" s="294" customFormat="1" ht="15" customHeight="1" x14ac:dyDescent="0.25">
      <c r="A64" s="927" t="s">
        <v>662</v>
      </c>
      <c r="B64" s="66" t="s">
        <v>692</v>
      </c>
      <c r="C64" s="703">
        <v>229000</v>
      </c>
      <c r="D64" s="689">
        <v>229000</v>
      </c>
      <c r="E64" s="688">
        <v>209060</v>
      </c>
      <c r="F64" s="455">
        <f t="shared" si="5"/>
        <v>0.91292576419213978</v>
      </c>
    </row>
    <row r="65" spans="1:6" s="294" customFormat="1" ht="15" customHeight="1" x14ac:dyDescent="0.25">
      <c r="A65" s="927" t="s">
        <v>803</v>
      </c>
      <c r="B65" s="66" t="s">
        <v>838</v>
      </c>
      <c r="C65" s="703">
        <v>127000</v>
      </c>
      <c r="D65" s="689">
        <v>127000</v>
      </c>
      <c r="E65" s="688">
        <v>89200</v>
      </c>
      <c r="F65" s="455">
        <f t="shared" si="5"/>
        <v>0.70236220472440947</v>
      </c>
    </row>
    <row r="66" spans="1:6" s="294" customFormat="1" ht="15" customHeight="1" x14ac:dyDescent="0.25">
      <c r="A66" s="927" t="s">
        <v>804</v>
      </c>
      <c r="B66" s="845" t="s">
        <v>839</v>
      </c>
      <c r="C66" s="703">
        <v>60000</v>
      </c>
      <c r="D66" s="689">
        <v>60000</v>
      </c>
      <c r="E66" s="688">
        <v>0</v>
      </c>
      <c r="F66" s="455">
        <f t="shared" si="5"/>
        <v>0</v>
      </c>
    </row>
    <row r="67" spans="1:6" s="294" customFormat="1" ht="15" customHeight="1" x14ac:dyDescent="0.25">
      <c r="A67" s="927" t="s">
        <v>805</v>
      </c>
      <c r="B67" s="66" t="s">
        <v>840</v>
      </c>
      <c r="C67" s="703">
        <v>100000</v>
      </c>
      <c r="D67" s="689">
        <v>100000</v>
      </c>
      <c r="E67" s="688">
        <v>117650</v>
      </c>
      <c r="F67" s="455">
        <f t="shared" si="5"/>
        <v>1.1765000000000001</v>
      </c>
    </row>
    <row r="68" spans="1:6" s="294" customFormat="1" ht="15" customHeight="1" x14ac:dyDescent="0.25">
      <c r="A68" s="927" t="s">
        <v>806</v>
      </c>
      <c r="B68" s="66" t="s">
        <v>841</v>
      </c>
      <c r="C68" s="703">
        <v>300000</v>
      </c>
      <c r="D68" s="689">
        <v>300000</v>
      </c>
      <c r="E68" s="688">
        <v>0</v>
      </c>
      <c r="F68" s="455">
        <f t="shared" si="5"/>
        <v>0</v>
      </c>
    </row>
    <row r="69" spans="1:6" s="294" customFormat="1" ht="15" customHeight="1" x14ac:dyDescent="0.25">
      <c r="A69" s="927" t="s">
        <v>807</v>
      </c>
      <c r="B69" s="66" t="s">
        <v>842</v>
      </c>
      <c r="C69" s="703">
        <v>200000</v>
      </c>
      <c r="D69" s="689">
        <v>200000</v>
      </c>
      <c r="E69" s="688">
        <v>262700</v>
      </c>
      <c r="F69" s="455">
        <f t="shared" si="5"/>
        <v>1.3134999999999999</v>
      </c>
    </row>
    <row r="70" spans="1:6" s="294" customFormat="1" ht="15" customHeight="1" x14ac:dyDescent="0.25">
      <c r="A70" s="927" t="s">
        <v>808</v>
      </c>
      <c r="B70" s="66" t="s">
        <v>843</v>
      </c>
      <c r="C70" s="703">
        <v>0</v>
      </c>
      <c r="D70" s="689">
        <v>170000</v>
      </c>
      <c r="E70" s="688">
        <v>215900</v>
      </c>
      <c r="F70" s="455">
        <f t="shared" si="5"/>
        <v>1.27</v>
      </c>
    </row>
    <row r="71" spans="1:6" s="294" customFormat="1" ht="15" customHeight="1" x14ac:dyDescent="0.25">
      <c r="A71" s="927" t="s">
        <v>809</v>
      </c>
      <c r="B71" s="66" t="s">
        <v>844</v>
      </c>
      <c r="C71" s="703">
        <v>0</v>
      </c>
      <c r="D71" s="689">
        <v>605000</v>
      </c>
      <c r="E71" s="688">
        <v>603250</v>
      </c>
      <c r="F71" s="455">
        <f t="shared" si="5"/>
        <v>0.9971074380165289</v>
      </c>
    </row>
    <row r="72" spans="1:6" s="294" customFormat="1" ht="15" customHeight="1" x14ac:dyDescent="0.25">
      <c r="A72" s="927" t="s">
        <v>810</v>
      </c>
      <c r="B72" s="66" t="s">
        <v>845</v>
      </c>
      <c r="C72" s="703">
        <v>0</v>
      </c>
      <c r="D72" s="689">
        <v>2423000</v>
      </c>
      <c r="E72" s="688">
        <v>2423822</v>
      </c>
      <c r="F72" s="455">
        <f t="shared" si="5"/>
        <v>1.0003392488650433</v>
      </c>
    </row>
    <row r="73" spans="1:6" s="294" customFormat="1" ht="15" customHeight="1" x14ac:dyDescent="0.25">
      <c r="A73" s="927" t="s">
        <v>811</v>
      </c>
      <c r="B73" s="66" t="s">
        <v>846</v>
      </c>
      <c r="C73" s="703">
        <v>0</v>
      </c>
      <c r="D73" s="689">
        <v>2473000</v>
      </c>
      <c r="E73" s="688">
        <v>0</v>
      </c>
      <c r="F73" s="455">
        <f t="shared" si="5"/>
        <v>0</v>
      </c>
    </row>
    <row r="74" spans="1:6" s="294" customFormat="1" ht="15" customHeight="1" x14ac:dyDescent="0.25">
      <c r="A74" s="927" t="s">
        <v>812</v>
      </c>
      <c r="B74" s="66" t="s">
        <v>847</v>
      </c>
      <c r="C74" s="703">
        <v>0</v>
      </c>
      <c r="D74" s="689">
        <v>119000</v>
      </c>
      <c r="E74" s="688">
        <v>119380</v>
      </c>
      <c r="F74" s="455">
        <f t="shared" si="5"/>
        <v>1.0031932773109244</v>
      </c>
    </row>
    <row r="75" spans="1:6" s="294" customFormat="1" ht="15" customHeight="1" x14ac:dyDescent="0.25">
      <c r="A75" s="927" t="s">
        <v>813</v>
      </c>
      <c r="B75" s="66" t="s">
        <v>848</v>
      </c>
      <c r="C75" s="703">
        <v>0</v>
      </c>
      <c r="D75" s="689">
        <v>152000</v>
      </c>
      <c r="E75" s="688">
        <v>152400</v>
      </c>
      <c r="F75" s="455">
        <f t="shared" si="5"/>
        <v>1.0026315789473683</v>
      </c>
    </row>
    <row r="76" spans="1:6" s="294" customFormat="1" ht="15" customHeight="1" x14ac:dyDescent="0.25">
      <c r="A76" s="927" t="s">
        <v>814</v>
      </c>
      <c r="B76" s="66" t="s">
        <v>849</v>
      </c>
      <c r="C76" s="703">
        <v>0</v>
      </c>
      <c r="D76" s="689">
        <v>153000</v>
      </c>
      <c r="E76" s="688">
        <v>152400</v>
      </c>
      <c r="F76" s="455">
        <f t="shared" si="5"/>
        <v>0.99607843137254903</v>
      </c>
    </row>
    <row r="77" spans="1:6" s="294" customFormat="1" ht="15" customHeight="1" x14ac:dyDescent="0.25">
      <c r="A77" s="927" t="s">
        <v>815</v>
      </c>
      <c r="B77" s="66" t="s">
        <v>850</v>
      </c>
      <c r="C77" s="703">
        <v>0</v>
      </c>
      <c r="D77" s="689">
        <v>70000</v>
      </c>
      <c r="E77" s="688">
        <v>69500</v>
      </c>
      <c r="F77" s="455">
        <f t="shared" si="5"/>
        <v>0.99285714285714288</v>
      </c>
    </row>
    <row r="78" spans="1:6" s="294" customFormat="1" ht="15" customHeight="1" x14ac:dyDescent="0.25">
      <c r="A78" s="927" t="s">
        <v>816</v>
      </c>
      <c r="B78" s="66" t="s">
        <v>772</v>
      </c>
      <c r="C78" s="703">
        <v>0</v>
      </c>
      <c r="D78" s="689">
        <v>3368000</v>
      </c>
      <c r="E78" s="688">
        <v>3368455</v>
      </c>
      <c r="F78" s="455">
        <f t="shared" si="5"/>
        <v>1.0001350950118766</v>
      </c>
    </row>
    <row r="79" spans="1:6" s="294" customFormat="1" ht="15" customHeight="1" x14ac:dyDescent="0.25">
      <c r="A79" s="927" t="s">
        <v>817</v>
      </c>
      <c r="B79" s="66" t="s">
        <v>851</v>
      </c>
      <c r="C79" s="703">
        <v>0</v>
      </c>
      <c r="D79" s="689">
        <v>343000</v>
      </c>
      <c r="E79" s="688">
        <v>342900</v>
      </c>
      <c r="F79" s="455">
        <f t="shared" si="5"/>
        <v>0.99970845481049564</v>
      </c>
    </row>
    <row r="80" spans="1:6" s="294" customFormat="1" ht="15" customHeight="1" x14ac:dyDescent="0.25">
      <c r="A80" s="927" t="s">
        <v>818</v>
      </c>
      <c r="B80" s="66" t="s">
        <v>852</v>
      </c>
      <c r="C80" s="703">
        <v>0</v>
      </c>
      <c r="D80" s="689">
        <v>423000</v>
      </c>
      <c r="E80" s="688">
        <v>422910</v>
      </c>
      <c r="F80" s="455">
        <f t="shared" si="5"/>
        <v>0.99978723404255321</v>
      </c>
    </row>
    <row r="81" spans="1:6" s="294" customFormat="1" ht="15" customHeight="1" x14ac:dyDescent="0.25">
      <c r="A81" s="927" t="s">
        <v>819</v>
      </c>
      <c r="B81" s="66" t="s">
        <v>853</v>
      </c>
      <c r="C81" s="703">
        <v>0</v>
      </c>
      <c r="D81" s="689">
        <v>25000</v>
      </c>
      <c r="E81" s="688">
        <v>24252</v>
      </c>
      <c r="F81" s="455">
        <f t="shared" si="5"/>
        <v>0.97008000000000005</v>
      </c>
    </row>
    <row r="82" spans="1:6" s="294" customFormat="1" ht="15" customHeight="1" x14ac:dyDescent="0.25">
      <c r="A82" s="927" t="s">
        <v>820</v>
      </c>
      <c r="B82" s="66" t="s">
        <v>854</v>
      </c>
      <c r="C82" s="703">
        <v>0</v>
      </c>
      <c r="D82" s="689">
        <v>3806000</v>
      </c>
      <c r="E82" s="688">
        <v>3806396</v>
      </c>
      <c r="F82" s="455">
        <f t="shared" si="5"/>
        <v>1.0001040462427746</v>
      </c>
    </row>
    <row r="83" spans="1:6" s="294" customFormat="1" ht="15" customHeight="1" x14ac:dyDescent="0.25">
      <c r="A83" s="927" t="s">
        <v>821</v>
      </c>
      <c r="B83" s="66" t="s">
        <v>855</v>
      </c>
      <c r="C83" s="703">
        <v>0</v>
      </c>
      <c r="D83" s="689">
        <v>67000</v>
      </c>
      <c r="E83" s="688">
        <v>66990</v>
      </c>
      <c r="F83" s="455">
        <f t="shared" si="5"/>
        <v>0.99985074626865666</v>
      </c>
    </row>
    <row r="84" spans="1:6" s="294" customFormat="1" ht="15" customHeight="1" x14ac:dyDescent="0.25">
      <c r="A84" s="927" t="s">
        <v>822</v>
      </c>
      <c r="B84" s="66" t="s">
        <v>856</v>
      </c>
      <c r="C84" s="703">
        <v>0</v>
      </c>
      <c r="D84" s="689">
        <v>34000</v>
      </c>
      <c r="E84" s="688">
        <v>34290</v>
      </c>
      <c r="F84" s="455">
        <f t="shared" si="5"/>
        <v>1.0085294117647059</v>
      </c>
    </row>
    <row r="85" spans="1:6" s="294" customFormat="1" ht="15" customHeight="1" x14ac:dyDescent="0.25">
      <c r="A85" s="927" t="s">
        <v>823</v>
      </c>
      <c r="B85" s="66" t="s">
        <v>857</v>
      </c>
      <c r="C85" s="703">
        <v>0</v>
      </c>
      <c r="D85" s="689">
        <v>34000</v>
      </c>
      <c r="E85" s="688">
        <v>34290</v>
      </c>
      <c r="F85" s="455">
        <f t="shared" si="5"/>
        <v>1.0085294117647059</v>
      </c>
    </row>
    <row r="86" spans="1:6" s="294" customFormat="1" ht="15" customHeight="1" x14ac:dyDescent="0.25">
      <c r="A86" s="927" t="s">
        <v>824</v>
      </c>
      <c r="B86" s="845" t="s">
        <v>959</v>
      </c>
      <c r="C86" s="703">
        <v>0</v>
      </c>
      <c r="D86" s="689">
        <v>353000</v>
      </c>
      <c r="E86" s="688">
        <v>352425</v>
      </c>
      <c r="F86" s="455">
        <f t="shared" si="5"/>
        <v>0.998371104815864</v>
      </c>
    </row>
    <row r="87" spans="1:6" s="294" customFormat="1" ht="15" customHeight="1" x14ac:dyDescent="0.25">
      <c r="A87" s="927" t="s">
        <v>825</v>
      </c>
      <c r="B87" s="66" t="s">
        <v>858</v>
      </c>
      <c r="C87" s="703">
        <v>0</v>
      </c>
      <c r="D87" s="689">
        <v>151000</v>
      </c>
      <c r="E87" s="688">
        <v>151454</v>
      </c>
      <c r="F87" s="455">
        <f t="shared" si="5"/>
        <v>1.0030066225165564</v>
      </c>
    </row>
    <row r="88" spans="1:6" s="294" customFormat="1" ht="15" customHeight="1" x14ac:dyDescent="0.25">
      <c r="A88" s="927" t="s">
        <v>826</v>
      </c>
      <c r="B88" s="66" t="s">
        <v>859</v>
      </c>
      <c r="C88" s="703">
        <v>0</v>
      </c>
      <c r="D88" s="689">
        <v>37000</v>
      </c>
      <c r="E88" s="688">
        <v>37389</v>
      </c>
      <c r="F88" s="455">
        <f t="shared" si="5"/>
        <v>1.0105135135135135</v>
      </c>
    </row>
    <row r="89" spans="1:6" s="294" customFormat="1" ht="15" customHeight="1" x14ac:dyDescent="0.25">
      <c r="A89" s="927" t="s">
        <v>827</v>
      </c>
      <c r="B89" s="845" t="s">
        <v>958</v>
      </c>
      <c r="C89" s="703">
        <v>0</v>
      </c>
      <c r="D89" s="689">
        <v>720000</v>
      </c>
      <c r="E89" s="688">
        <v>720000</v>
      </c>
      <c r="F89" s="455">
        <f t="shared" si="5"/>
        <v>1</v>
      </c>
    </row>
    <row r="90" spans="1:6" s="294" customFormat="1" ht="15" customHeight="1" x14ac:dyDescent="0.25">
      <c r="A90" s="927" t="s">
        <v>828</v>
      </c>
      <c r="B90" s="845" t="s">
        <v>860</v>
      </c>
      <c r="C90" s="703">
        <v>0</v>
      </c>
      <c r="D90" s="689">
        <v>130000</v>
      </c>
      <c r="E90" s="688">
        <v>129921</v>
      </c>
      <c r="F90" s="455">
        <f t="shared" si="5"/>
        <v>0.99939230769230769</v>
      </c>
    </row>
    <row r="91" spans="1:6" s="294" customFormat="1" ht="15" customHeight="1" x14ac:dyDescent="0.25">
      <c r="A91" s="927" t="s">
        <v>829</v>
      </c>
      <c r="B91" s="845" t="s">
        <v>861</v>
      </c>
      <c r="C91" s="703">
        <v>0</v>
      </c>
      <c r="D91" s="689">
        <v>31000</v>
      </c>
      <c r="E91" s="688">
        <v>31120</v>
      </c>
      <c r="F91" s="455">
        <f t="shared" si="5"/>
        <v>1.0038709677419355</v>
      </c>
    </row>
    <row r="92" spans="1:6" s="294" customFormat="1" ht="15" customHeight="1" x14ac:dyDescent="0.25">
      <c r="A92" s="927" t="s">
        <v>830</v>
      </c>
      <c r="B92" s="845" t="s">
        <v>961</v>
      </c>
      <c r="C92" s="703">
        <v>0</v>
      </c>
      <c r="D92" s="689">
        <v>7811000</v>
      </c>
      <c r="E92" s="688">
        <v>7810500</v>
      </c>
      <c r="F92" s="455">
        <f t="shared" si="5"/>
        <v>0.99993598770964021</v>
      </c>
    </row>
    <row r="93" spans="1:6" s="294" customFormat="1" ht="15" customHeight="1" x14ac:dyDescent="0.25">
      <c r="A93" s="927" t="s">
        <v>831</v>
      </c>
      <c r="B93" s="845" t="s">
        <v>960</v>
      </c>
      <c r="C93" s="703">
        <v>0</v>
      </c>
      <c r="D93" s="689">
        <v>928000</v>
      </c>
      <c r="E93" s="688">
        <v>927735</v>
      </c>
      <c r="F93" s="455">
        <f t="shared" si="5"/>
        <v>0.99971443965517237</v>
      </c>
    </row>
    <row r="94" spans="1:6" s="294" customFormat="1" ht="15" customHeight="1" x14ac:dyDescent="0.25">
      <c r="A94" s="927" t="s">
        <v>832</v>
      </c>
      <c r="B94" s="845" t="s">
        <v>862</v>
      </c>
      <c r="C94" s="703">
        <v>0</v>
      </c>
      <c r="D94" s="689">
        <v>270000</v>
      </c>
      <c r="E94" s="688">
        <v>270345</v>
      </c>
      <c r="F94" s="455">
        <f t="shared" si="5"/>
        <v>1.0012777777777777</v>
      </c>
    </row>
    <row r="95" spans="1:6" s="294" customFormat="1" ht="15" customHeight="1" x14ac:dyDescent="0.25">
      <c r="A95" s="807" t="s">
        <v>863</v>
      </c>
      <c r="B95" s="871" t="s">
        <v>146</v>
      </c>
      <c r="C95" s="691">
        <v>14220000</v>
      </c>
      <c r="D95" s="864">
        <v>0</v>
      </c>
      <c r="E95" s="688">
        <v>0</v>
      </c>
      <c r="F95" s="958"/>
    </row>
    <row r="96" spans="1:6" s="294" customFormat="1" ht="15" customHeight="1" thickBot="1" x14ac:dyDescent="0.3">
      <c r="A96" s="813" t="s">
        <v>663</v>
      </c>
      <c r="B96" s="814" t="s">
        <v>147</v>
      </c>
      <c r="C96" s="815">
        <v>2500000</v>
      </c>
      <c r="D96" s="865">
        <v>8674000</v>
      </c>
      <c r="E96" s="932">
        <v>8184222</v>
      </c>
      <c r="F96" s="866">
        <f t="shared" si="5"/>
        <v>0.94353493198063176</v>
      </c>
    </row>
    <row r="97" spans="1:6" s="294" customFormat="1" ht="18" customHeight="1" thickTop="1" thickBot="1" x14ac:dyDescent="0.3">
      <c r="A97" s="868" t="s">
        <v>664</v>
      </c>
      <c r="B97" s="868"/>
      <c r="C97" s="869">
        <f>C8+C15+C96</f>
        <v>200170892</v>
      </c>
      <c r="D97" s="869">
        <f>D8+D15+D96</f>
        <v>188574350</v>
      </c>
      <c r="E97" s="933">
        <f>E8+E15+E96</f>
        <v>160088800</v>
      </c>
      <c r="F97" s="867">
        <f t="shared" si="5"/>
        <v>0.84894260539675725</v>
      </c>
    </row>
    <row r="98" spans="1:6" ht="13.8" thickTop="1" x14ac:dyDescent="0.25"/>
  </sheetData>
  <sheetProtection selectLockedCells="1" selectUnlockedCells="1"/>
  <mergeCells count="3">
    <mergeCell ref="A4:F4"/>
    <mergeCell ref="E27:E28"/>
    <mergeCell ref="F27:F28"/>
  </mergeCells>
  <phoneticPr fontId="23" type="noConversion"/>
  <pageMargins left="0.74803149606299213" right="0.74803149606299213" top="0.98425196850393704" bottom="0.98425196850393704" header="0.51181102362204722" footer="0.51181102362204722"/>
  <pageSetup paperSize="9" scale="97" firstPageNumber="0" orientation="portrait" r:id="rId1"/>
  <headerFooter alignWithMargins="0"/>
  <rowBreaks count="1" manualBreakCount="1">
    <brk id="4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3"/>
  <dimension ref="A1:K37"/>
  <sheetViews>
    <sheetView zoomScaleNormal="100" workbookViewId="0"/>
  </sheetViews>
  <sheetFormatPr defaultColWidth="9.109375" defaultRowHeight="13.2" x14ac:dyDescent="0.25"/>
  <cols>
    <col min="1" max="1" width="5.6640625" style="109" customWidth="1"/>
    <col min="2" max="2" width="35.6640625" style="109" customWidth="1"/>
    <col min="3" max="4" width="10.6640625" style="109" customWidth="1"/>
    <col min="5" max="6" width="10.6640625" style="110" customWidth="1"/>
    <col min="7" max="8" width="9.109375" style="110"/>
    <col min="9" max="9" width="10.109375" style="110" bestFit="1" customWidth="1"/>
    <col min="10" max="16384" width="9.109375" style="110"/>
  </cols>
  <sheetData>
    <row r="1" spans="1:7" s="106" customFormat="1" ht="15" customHeight="1" x14ac:dyDescent="0.25">
      <c r="A1" s="113"/>
      <c r="B1" s="113"/>
      <c r="C1" s="113"/>
      <c r="D1" s="113"/>
      <c r="E1" s="113"/>
      <c r="F1" s="103" t="s">
        <v>466</v>
      </c>
    </row>
    <row r="2" spans="1:7" s="106" customFormat="1" ht="15" customHeight="1" x14ac:dyDescent="0.25">
      <c r="A2" s="107"/>
      <c r="B2" s="107"/>
      <c r="C2" s="107"/>
      <c r="D2" s="107"/>
      <c r="E2" s="107"/>
      <c r="F2" s="103" t="str">
        <f>'1.a sz. mellélet'!E2</f>
        <v>a  6/2020. (VI.11.) önkormányzati rendelethez</v>
      </c>
    </row>
    <row r="3" spans="1:7" s="106" customFormat="1" ht="15" customHeight="1" x14ac:dyDescent="0.25">
      <c r="A3" s="107"/>
      <c r="B3" s="107"/>
      <c r="C3" s="107"/>
      <c r="D3" s="107"/>
      <c r="E3" s="107"/>
      <c r="F3" s="103"/>
    </row>
    <row r="4" spans="1:7" s="106" customFormat="1" ht="15" customHeight="1" x14ac:dyDescent="0.2">
      <c r="A4" s="1001" t="s">
        <v>868</v>
      </c>
      <c r="B4" s="1001"/>
      <c r="C4" s="1001"/>
      <c r="D4" s="1001"/>
      <c r="E4" s="1001"/>
      <c r="F4" s="1001"/>
    </row>
    <row r="5" spans="1:7" s="106" customFormat="1" ht="15" customHeight="1" x14ac:dyDescent="0.25">
      <c r="A5" s="108"/>
      <c r="B5" s="108"/>
      <c r="C5" s="108"/>
      <c r="D5" s="108"/>
    </row>
    <row r="6" spans="1:7" ht="15" customHeight="1" thickBot="1" x14ac:dyDescent="0.3">
      <c r="F6" s="432" t="s">
        <v>529</v>
      </c>
    </row>
    <row r="7" spans="1:7" ht="27" customHeight="1" thickTop="1" x14ac:dyDescent="0.25">
      <c r="A7" s="29" t="s">
        <v>140</v>
      </c>
      <c r="B7" s="30" t="s">
        <v>122</v>
      </c>
      <c r="C7" s="30" t="s">
        <v>135</v>
      </c>
      <c r="D7" s="30" t="s">
        <v>136</v>
      </c>
      <c r="E7" s="30" t="s">
        <v>137</v>
      </c>
      <c r="F7" s="31" t="s">
        <v>139</v>
      </c>
      <c r="G7" s="111"/>
    </row>
    <row r="8" spans="1:7" ht="15" customHeight="1" thickBot="1" x14ac:dyDescent="0.3">
      <c r="A8" s="46" t="s">
        <v>447</v>
      </c>
      <c r="B8" s="47" t="s">
        <v>448</v>
      </c>
      <c r="C8" s="47" t="s">
        <v>449</v>
      </c>
      <c r="D8" s="47" t="s">
        <v>450</v>
      </c>
      <c r="E8" s="47" t="s">
        <v>451</v>
      </c>
      <c r="F8" s="48" t="s">
        <v>452</v>
      </c>
      <c r="G8" s="111"/>
    </row>
    <row r="9" spans="1:7" ht="15" customHeight="1" thickTop="1" x14ac:dyDescent="0.25">
      <c r="A9" s="28" t="s">
        <v>59</v>
      </c>
      <c r="B9" s="269" t="s">
        <v>269</v>
      </c>
      <c r="C9" s="270">
        <v>16821500</v>
      </c>
      <c r="D9" s="270">
        <v>16821500</v>
      </c>
      <c r="E9" s="112">
        <v>16942697</v>
      </c>
      <c r="F9" s="117">
        <f t="shared" ref="F9:F19" si="0">E9/D9</f>
        <v>1.007204886603454</v>
      </c>
      <c r="G9" s="106"/>
    </row>
    <row r="10" spans="1:7" ht="15" customHeight="1" x14ac:dyDescent="0.25">
      <c r="A10" s="28" t="s">
        <v>60</v>
      </c>
      <c r="B10" s="269" t="s">
        <v>869</v>
      </c>
      <c r="C10" s="270">
        <v>20380000</v>
      </c>
      <c r="D10" s="270">
        <v>20375462</v>
      </c>
      <c r="E10" s="112">
        <v>20375462</v>
      </c>
      <c r="F10" s="117">
        <f t="shared" si="0"/>
        <v>1</v>
      </c>
      <c r="G10" s="106"/>
    </row>
    <row r="11" spans="1:7" ht="15" customHeight="1" x14ac:dyDescent="0.25">
      <c r="A11" s="28" t="s">
        <v>61</v>
      </c>
      <c r="B11" s="269" t="s">
        <v>79</v>
      </c>
      <c r="C11" s="270">
        <v>80000</v>
      </c>
      <c r="D11" s="270">
        <v>80000</v>
      </c>
      <c r="E11" s="112">
        <v>71880</v>
      </c>
      <c r="F11" s="117">
        <f t="shared" si="0"/>
        <v>0.89849999999999997</v>
      </c>
      <c r="G11" s="106"/>
    </row>
    <row r="12" spans="1:7" ht="15" customHeight="1" x14ac:dyDescent="0.25">
      <c r="A12" s="28" t="s">
        <v>62</v>
      </c>
      <c r="B12" s="269" t="s">
        <v>80</v>
      </c>
      <c r="C12" s="270">
        <v>900000</v>
      </c>
      <c r="D12" s="270">
        <v>900000</v>
      </c>
      <c r="E12" s="112">
        <v>1183944</v>
      </c>
      <c r="F12" s="117">
        <f t="shared" si="0"/>
        <v>1.3154933333333334</v>
      </c>
      <c r="G12" s="106"/>
    </row>
    <row r="13" spans="1:7" ht="15" customHeight="1" x14ac:dyDescent="0.25">
      <c r="A13" s="28" t="s">
        <v>63</v>
      </c>
      <c r="B13" s="269" t="s">
        <v>270</v>
      </c>
      <c r="C13" s="270">
        <v>745000</v>
      </c>
      <c r="D13" s="270">
        <v>745000</v>
      </c>
      <c r="E13" s="112">
        <v>700770</v>
      </c>
      <c r="F13" s="117">
        <f t="shared" si="0"/>
        <v>0.94063087248322153</v>
      </c>
      <c r="G13" s="106"/>
    </row>
    <row r="14" spans="1:7" ht="15" customHeight="1" x14ac:dyDescent="0.25">
      <c r="A14" s="28" t="s">
        <v>64</v>
      </c>
      <c r="B14" s="269" t="s">
        <v>870</v>
      </c>
      <c r="C14" s="270">
        <v>300000</v>
      </c>
      <c r="D14" s="270">
        <v>300000</v>
      </c>
      <c r="E14" s="112">
        <v>317788</v>
      </c>
      <c r="F14" s="117">
        <f t="shared" si="0"/>
        <v>1.0592933333333334</v>
      </c>
      <c r="G14" s="106"/>
    </row>
    <row r="15" spans="1:7" ht="15" customHeight="1" x14ac:dyDescent="0.25">
      <c r="A15" s="28" t="s">
        <v>65</v>
      </c>
      <c r="B15" s="269" t="s">
        <v>581</v>
      </c>
      <c r="C15" s="270">
        <v>450000</v>
      </c>
      <c r="D15" s="270">
        <v>450000</v>
      </c>
      <c r="E15" s="112">
        <v>229176</v>
      </c>
      <c r="F15" s="117">
        <f t="shared" si="0"/>
        <v>0.50927999999999995</v>
      </c>
      <c r="G15" s="106"/>
    </row>
    <row r="16" spans="1:7" ht="15" customHeight="1" x14ac:dyDescent="0.25">
      <c r="A16" s="28" t="s">
        <v>66</v>
      </c>
      <c r="B16" s="269" t="s">
        <v>582</v>
      </c>
      <c r="C16" s="270">
        <v>150000</v>
      </c>
      <c r="D16" s="270">
        <v>150000</v>
      </c>
      <c r="E16" s="112">
        <v>253740</v>
      </c>
      <c r="F16" s="117">
        <f t="shared" si="0"/>
        <v>1.6916</v>
      </c>
      <c r="G16" s="106"/>
    </row>
    <row r="17" spans="1:11" ht="15" customHeight="1" x14ac:dyDescent="0.25">
      <c r="A17" s="28" t="s">
        <v>67</v>
      </c>
      <c r="B17" s="817" t="s">
        <v>81</v>
      </c>
      <c r="C17" s="872">
        <v>360000</v>
      </c>
      <c r="D17" s="872">
        <v>360000</v>
      </c>
      <c r="E17" s="271">
        <v>387335</v>
      </c>
      <c r="F17" s="272">
        <f t="shared" si="0"/>
        <v>1.0759305555555556</v>
      </c>
      <c r="G17" s="106"/>
    </row>
    <row r="18" spans="1:11" ht="15" customHeight="1" x14ac:dyDescent="0.25">
      <c r="A18" s="28">
        <v>10</v>
      </c>
      <c r="B18" s="819" t="s">
        <v>871</v>
      </c>
      <c r="C18" s="820">
        <v>600000</v>
      </c>
      <c r="D18" s="820">
        <v>600000</v>
      </c>
      <c r="E18" s="816">
        <v>123677</v>
      </c>
      <c r="F18" s="272">
        <f t="shared" si="0"/>
        <v>0.20612833333333333</v>
      </c>
      <c r="G18" s="106"/>
    </row>
    <row r="19" spans="1:11" ht="24" x14ac:dyDescent="0.25">
      <c r="A19" s="695">
        <v>11</v>
      </c>
      <c r="B19" s="539" t="s">
        <v>673</v>
      </c>
      <c r="C19" s="696">
        <f>SUM(C9:C18)</f>
        <v>40786500</v>
      </c>
      <c r="D19" s="696">
        <f>SUM(D9:D18)</f>
        <v>40781962</v>
      </c>
      <c r="E19" s="696">
        <f>SUM(E9:E18)</f>
        <v>40586469</v>
      </c>
      <c r="F19" s="697">
        <f t="shared" si="0"/>
        <v>0.9952063856074409</v>
      </c>
      <c r="G19" s="106"/>
      <c r="I19" s="873"/>
      <c r="J19" s="873"/>
      <c r="K19" s="873"/>
    </row>
    <row r="20" spans="1:11" ht="7.5" customHeight="1" x14ac:dyDescent="0.25">
      <c r="A20" s="274"/>
      <c r="B20" s="275"/>
      <c r="C20" s="273"/>
      <c r="D20" s="273"/>
      <c r="E20" s="273"/>
      <c r="F20" s="276"/>
      <c r="G20" s="106"/>
    </row>
    <row r="21" spans="1:11" ht="15" customHeight="1" x14ac:dyDescent="0.25">
      <c r="A21" s="532" t="s">
        <v>69</v>
      </c>
      <c r="B21" s="269" t="s">
        <v>665</v>
      </c>
      <c r="C21" s="270">
        <v>100000</v>
      </c>
      <c r="D21" s="270">
        <v>100000</v>
      </c>
      <c r="E21" s="112">
        <v>100000</v>
      </c>
      <c r="F21" s="117">
        <f t="shared" ref="F21:F32" si="1">E21/D21</f>
        <v>1</v>
      </c>
      <c r="G21" s="106"/>
    </row>
    <row r="22" spans="1:11" ht="15" customHeight="1" x14ac:dyDescent="0.25">
      <c r="A22" s="532" t="s">
        <v>125</v>
      </c>
      <c r="B22" s="269" t="s">
        <v>272</v>
      </c>
      <c r="C22" s="270">
        <v>4000000</v>
      </c>
      <c r="D22" s="270">
        <v>4000000</v>
      </c>
      <c r="E22" s="112">
        <v>4040000</v>
      </c>
      <c r="F22" s="117">
        <f t="shared" si="1"/>
        <v>1.01</v>
      </c>
      <c r="G22" s="106"/>
    </row>
    <row r="23" spans="1:11" ht="15" customHeight="1" x14ac:dyDescent="0.25">
      <c r="A23" s="532" t="s">
        <v>126</v>
      </c>
      <c r="B23" s="269" t="s">
        <v>666</v>
      </c>
      <c r="C23" s="270">
        <v>290000</v>
      </c>
      <c r="D23" s="270">
        <v>290000</v>
      </c>
      <c r="E23" s="112">
        <v>290000</v>
      </c>
      <c r="F23" s="117">
        <f t="shared" si="1"/>
        <v>1</v>
      </c>
      <c r="G23" s="106"/>
    </row>
    <row r="24" spans="1:11" ht="15" customHeight="1" x14ac:dyDescent="0.25">
      <c r="A24" s="532" t="s">
        <v>127</v>
      </c>
      <c r="B24" s="269" t="s">
        <v>82</v>
      </c>
      <c r="C24" s="270">
        <v>2164000</v>
      </c>
      <c r="D24" s="270">
        <v>2164000</v>
      </c>
      <c r="E24" s="112">
        <v>2164000</v>
      </c>
      <c r="F24" s="117">
        <f t="shared" si="1"/>
        <v>1</v>
      </c>
      <c r="G24" s="106"/>
    </row>
    <row r="25" spans="1:11" ht="15" customHeight="1" x14ac:dyDescent="0.25">
      <c r="A25" s="532" t="s">
        <v>70</v>
      </c>
      <c r="B25" s="269" t="s">
        <v>584</v>
      </c>
      <c r="C25" s="270">
        <v>300000</v>
      </c>
      <c r="D25" s="270">
        <v>300000</v>
      </c>
      <c r="E25" s="112">
        <v>300000</v>
      </c>
      <c r="F25" s="117">
        <f t="shared" si="1"/>
        <v>1</v>
      </c>
      <c r="G25" s="106"/>
    </row>
    <row r="26" spans="1:11" ht="15" customHeight="1" x14ac:dyDescent="0.25">
      <c r="A26" s="532" t="s">
        <v>128</v>
      </c>
      <c r="B26" s="269" t="s">
        <v>667</v>
      </c>
      <c r="C26" s="270">
        <v>200000</v>
      </c>
      <c r="D26" s="270">
        <v>200000</v>
      </c>
      <c r="E26" s="112">
        <v>200000</v>
      </c>
      <c r="F26" s="117">
        <f t="shared" si="1"/>
        <v>1</v>
      </c>
      <c r="G26" s="106"/>
    </row>
    <row r="27" spans="1:11" ht="15" customHeight="1" x14ac:dyDescent="0.25">
      <c r="A27" s="532" t="s">
        <v>129</v>
      </c>
      <c r="B27" s="269" t="s">
        <v>583</v>
      </c>
      <c r="C27" s="270">
        <v>100000</v>
      </c>
      <c r="D27" s="270">
        <v>100000</v>
      </c>
      <c r="E27" s="112">
        <v>100000</v>
      </c>
      <c r="F27" s="117">
        <f t="shared" si="1"/>
        <v>1</v>
      </c>
      <c r="G27" s="106"/>
    </row>
    <row r="28" spans="1:11" ht="15" customHeight="1" x14ac:dyDescent="0.25">
      <c r="A28" s="532" t="s">
        <v>58</v>
      </c>
      <c r="B28" s="269" t="s">
        <v>668</v>
      </c>
      <c r="C28" s="822">
        <v>132000</v>
      </c>
      <c r="D28" s="822">
        <v>132000</v>
      </c>
      <c r="E28" s="112">
        <v>124000</v>
      </c>
      <c r="F28" s="117">
        <f t="shared" si="1"/>
        <v>0.93939393939393945</v>
      </c>
      <c r="G28" s="106"/>
    </row>
    <row r="29" spans="1:11" ht="15" customHeight="1" x14ac:dyDescent="0.25">
      <c r="A29" s="532" t="s">
        <v>130</v>
      </c>
      <c r="B29" s="698" t="s">
        <v>670</v>
      </c>
      <c r="C29" s="823">
        <v>100000</v>
      </c>
      <c r="D29" s="823">
        <v>100000</v>
      </c>
      <c r="E29" s="112">
        <v>0</v>
      </c>
      <c r="F29" s="117">
        <f t="shared" si="1"/>
        <v>0</v>
      </c>
      <c r="G29" s="106"/>
    </row>
    <row r="30" spans="1:11" ht="15" customHeight="1" x14ac:dyDescent="0.25">
      <c r="A30" s="532" t="s">
        <v>71</v>
      </c>
      <c r="B30" s="698" t="s">
        <v>671</v>
      </c>
      <c r="C30" s="818">
        <v>100000</v>
      </c>
      <c r="D30" s="821">
        <v>100000</v>
      </c>
      <c r="E30" s="112">
        <v>100000</v>
      </c>
      <c r="F30" s="117">
        <f t="shared" si="1"/>
        <v>1</v>
      </c>
      <c r="G30" s="106"/>
    </row>
    <row r="31" spans="1:11" ht="15" customHeight="1" x14ac:dyDescent="0.25">
      <c r="A31" s="532" t="s">
        <v>72</v>
      </c>
      <c r="B31" s="824" t="s">
        <v>672</v>
      </c>
      <c r="C31" s="821">
        <v>25000</v>
      </c>
      <c r="D31" s="821">
        <v>25000</v>
      </c>
      <c r="E31" s="112">
        <v>0</v>
      </c>
      <c r="F31" s="117">
        <f t="shared" si="1"/>
        <v>0</v>
      </c>
      <c r="G31" s="106"/>
    </row>
    <row r="32" spans="1:11" ht="15" customHeight="1" x14ac:dyDescent="0.25">
      <c r="A32" s="532" t="s">
        <v>73</v>
      </c>
      <c r="B32" s="819" t="s">
        <v>669</v>
      </c>
      <c r="C32" s="818">
        <v>125000</v>
      </c>
      <c r="D32" s="821">
        <v>125000</v>
      </c>
      <c r="E32" s="112">
        <v>112810</v>
      </c>
      <c r="F32" s="117">
        <f t="shared" si="1"/>
        <v>0.90247999999999995</v>
      </c>
      <c r="G32" s="106"/>
    </row>
    <row r="33" spans="1:6" ht="36" x14ac:dyDescent="0.25">
      <c r="A33" s="540">
        <v>24</v>
      </c>
      <c r="B33" s="541" t="s">
        <v>963</v>
      </c>
      <c r="C33" s="825">
        <f>SUM(C21:C32)</f>
        <v>7636000</v>
      </c>
      <c r="D33" s="826">
        <f>SUM(D21:D32)</f>
        <v>7636000</v>
      </c>
      <c r="E33" s="542">
        <f>SUM(E21:E32)</f>
        <v>7530810</v>
      </c>
      <c r="F33" s="543">
        <f>E33/D33</f>
        <v>0.98622446306966993</v>
      </c>
    </row>
    <row r="34" spans="1:6" ht="9" customHeight="1" x14ac:dyDescent="0.25">
      <c r="A34" s="274"/>
      <c r="B34" s="281"/>
      <c r="C34" s="282"/>
      <c r="D34" s="283"/>
      <c r="E34" s="282"/>
      <c r="F34" s="280"/>
    </row>
    <row r="35" spans="1:6" ht="15" customHeight="1" x14ac:dyDescent="0.25">
      <c r="A35" s="94">
        <v>25</v>
      </c>
      <c r="B35" s="277" t="s">
        <v>273</v>
      </c>
      <c r="C35" s="278">
        <v>0</v>
      </c>
      <c r="D35" s="279">
        <v>9225100</v>
      </c>
      <c r="E35" s="284">
        <v>9225100</v>
      </c>
      <c r="F35" s="285">
        <f>E35/D35</f>
        <v>1</v>
      </c>
    </row>
    <row r="36" spans="1:6" ht="24.6" thickBot="1" x14ac:dyDescent="0.3">
      <c r="A36" s="533">
        <v>26</v>
      </c>
      <c r="B36" s="544" t="s">
        <v>962</v>
      </c>
      <c r="C36" s="545">
        <f>SUM(C35:C35)</f>
        <v>0</v>
      </c>
      <c r="D36" s="545">
        <f>SUM(D35:D35)</f>
        <v>9225100</v>
      </c>
      <c r="E36" s="534">
        <f>SUM(E35:E35)</f>
        <v>9225100</v>
      </c>
      <c r="F36" s="535">
        <f>E36/D36</f>
        <v>1</v>
      </c>
    </row>
    <row r="37" spans="1:6" ht="13.8" thickTop="1" x14ac:dyDescent="0.25"/>
  </sheetData>
  <sheetProtection selectLockedCells="1" selectUnlockedCells="1"/>
  <mergeCells count="1">
    <mergeCell ref="A4:F4"/>
  </mergeCells>
  <phoneticPr fontId="19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4"/>
  <dimension ref="A1:G18"/>
  <sheetViews>
    <sheetView zoomScaleNormal="100" workbookViewId="0"/>
  </sheetViews>
  <sheetFormatPr defaultColWidth="9.109375" defaultRowHeight="13.2" x14ac:dyDescent="0.25"/>
  <cols>
    <col min="1" max="1" width="5.6640625" style="109" customWidth="1"/>
    <col min="2" max="2" width="37.6640625" style="109" customWidth="1"/>
    <col min="3" max="4" width="10.6640625" style="109" customWidth="1"/>
    <col min="5" max="6" width="10.6640625" style="110" customWidth="1"/>
    <col min="7" max="16384" width="9.109375" style="110"/>
  </cols>
  <sheetData>
    <row r="1" spans="1:7" s="106" customFormat="1" ht="15" customHeight="1" x14ac:dyDescent="0.25">
      <c r="A1" s="113"/>
      <c r="B1" s="113"/>
      <c r="C1" s="113"/>
      <c r="D1" s="113"/>
      <c r="E1" s="113"/>
      <c r="F1" s="103" t="s">
        <v>468</v>
      </c>
    </row>
    <row r="2" spans="1:7" s="106" customFormat="1" ht="15" customHeight="1" x14ac:dyDescent="0.25">
      <c r="A2" s="107"/>
      <c r="B2" s="107"/>
      <c r="C2" s="107"/>
      <c r="D2" s="107"/>
      <c r="E2" s="107"/>
      <c r="F2" s="103" t="str">
        <f>'1.a sz. mellélet'!E2</f>
        <v>a  6/2020. (VI.11.) önkormányzati rendelethez</v>
      </c>
    </row>
    <row r="3" spans="1:7" s="106" customFormat="1" ht="15" customHeight="1" x14ac:dyDescent="0.25">
      <c r="A3" s="107"/>
      <c r="B3" s="107"/>
      <c r="C3" s="107"/>
      <c r="D3" s="107"/>
      <c r="E3" s="107"/>
      <c r="F3" s="103"/>
    </row>
    <row r="4" spans="1:7" s="106" customFormat="1" ht="15" customHeight="1" x14ac:dyDescent="0.2">
      <c r="A4" s="1001" t="s">
        <v>872</v>
      </c>
      <c r="B4" s="1001"/>
      <c r="C4" s="1001"/>
      <c r="D4" s="1001"/>
      <c r="E4" s="1001"/>
      <c r="F4" s="1001"/>
    </row>
    <row r="5" spans="1:7" s="106" customFormat="1" ht="15" customHeight="1" x14ac:dyDescent="0.25">
      <c r="A5" s="108"/>
      <c r="B5" s="108"/>
      <c r="C5" s="108"/>
      <c r="D5" s="108"/>
    </row>
    <row r="6" spans="1:7" ht="15" customHeight="1" thickBot="1" x14ac:dyDescent="0.3">
      <c r="F6" s="5" t="s">
        <v>529</v>
      </c>
    </row>
    <row r="7" spans="1:7" ht="27" customHeight="1" thickTop="1" x14ac:dyDescent="0.25">
      <c r="A7" s="29" t="s">
        <v>140</v>
      </c>
      <c r="B7" s="30" t="s">
        <v>122</v>
      </c>
      <c r="C7" s="30" t="s">
        <v>135</v>
      </c>
      <c r="D7" s="30" t="s">
        <v>136</v>
      </c>
      <c r="E7" s="30" t="s">
        <v>137</v>
      </c>
      <c r="F7" s="31" t="s">
        <v>139</v>
      </c>
      <c r="G7" s="111"/>
    </row>
    <row r="8" spans="1:7" ht="15" customHeight="1" x14ac:dyDescent="0.25">
      <c r="A8" s="100" t="s">
        <v>447</v>
      </c>
      <c r="B8" s="936" t="s">
        <v>461</v>
      </c>
      <c r="C8" s="95" t="s">
        <v>449</v>
      </c>
      <c r="D8" s="95" t="s">
        <v>450</v>
      </c>
      <c r="E8" s="95" t="s">
        <v>451</v>
      </c>
      <c r="F8" s="101" t="s">
        <v>452</v>
      </c>
      <c r="G8" s="111"/>
    </row>
    <row r="9" spans="1:7" ht="15" customHeight="1" x14ac:dyDescent="0.25">
      <c r="A9" s="874" t="s">
        <v>59</v>
      </c>
      <c r="B9" s="269" t="s">
        <v>79</v>
      </c>
      <c r="C9" s="724">
        <v>0</v>
      </c>
      <c r="D9" s="91">
        <v>1174000</v>
      </c>
      <c r="E9" s="91">
        <v>1173822</v>
      </c>
      <c r="F9" s="875">
        <f>E9/D9</f>
        <v>0.99984838160136291</v>
      </c>
      <c r="G9" s="111"/>
    </row>
    <row r="10" spans="1:7" ht="24" x14ac:dyDescent="0.25">
      <c r="A10" s="876" t="s">
        <v>60</v>
      </c>
      <c r="B10" s="877" t="s">
        <v>964</v>
      </c>
      <c r="C10" s="542">
        <f>SUM(C9:C9)</f>
        <v>0</v>
      </c>
      <c r="D10" s="878">
        <f>SUM(D9:D9)</f>
        <v>1174000</v>
      </c>
      <c r="E10" s="542">
        <f>SUM(E9:E9)</f>
        <v>1173822</v>
      </c>
      <c r="F10" s="884">
        <f>E10/D10</f>
        <v>0.99984838160136291</v>
      </c>
      <c r="G10" s="111"/>
    </row>
    <row r="11" spans="1:7" ht="9" customHeight="1" x14ac:dyDescent="0.25">
      <c r="A11" s="880"/>
      <c r="B11" s="879"/>
      <c r="C11" s="879"/>
      <c r="D11" s="879"/>
      <c r="E11" s="879"/>
      <c r="F11" s="885"/>
      <c r="G11" s="111"/>
    </row>
    <row r="12" spans="1:7" ht="15" customHeight="1" x14ac:dyDescent="0.25">
      <c r="A12" s="28" t="s">
        <v>61</v>
      </c>
      <c r="B12" s="269" t="s">
        <v>272</v>
      </c>
      <c r="C12" s="270">
        <v>0</v>
      </c>
      <c r="D12" s="270">
        <v>3748490</v>
      </c>
      <c r="E12" s="112">
        <v>3748490</v>
      </c>
      <c r="F12" s="886">
        <f t="shared" ref="F12" si="0">E12/D12</f>
        <v>1</v>
      </c>
      <c r="G12" s="111"/>
    </row>
    <row r="13" spans="1:7" ht="24" customHeight="1" x14ac:dyDescent="0.25">
      <c r="A13" s="882" t="s">
        <v>62</v>
      </c>
      <c r="B13" s="539" t="s">
        <v>965</v>
      </c>
      <c r="C13" s="825">
        <f>SUM(C12:C12)</f>
        <v>0</v>
      </c>
      <c r="D13" s="826">
        <f>SUM(D12:D12)</f>
        <v>3748490</v>
      </c>
      <c r="E13" s="825">
        <f>SUM(E12:E12)</f>
        <v>3748490</v>
      </c>
      <c r="F13" s="887">
        <f>E13/D13</f>
        <v>1</v>
      </c>
      <c r="G13" s="111"/>
    </row>
    <row r="14" spans="1:7" ht="9" customHeight="1" x14ac:dyDescent="0.25">
      <c r="A14" s="883"/>
      <c r="B14" s="881"/>
      <c r="C14" s="881"/>
      <c r="D14" s="881"/>
      <c r="E14" s="881"/>
      <c r="F14" s="888"/>
      <c r="G14" s="111"/>
    </row>
    <row r="15" spans="1:7" ht="15" customHeight="1" x14ac:dyDescent="0.25">
      <c r="A15" s="532" t="s">
        <v>63</v>
      </c>
      <c r="B15" s="269" t="s">
        <v>584</v>
      </c>
      <c r="C15" s="270">
        <v>400000</v>
      </c>
      <c r="D15" s="270">
        <v>400000</v>
      </c>
      <c r="E15" s="112">
        <v>0</v>
      </c>
      <c r="F15" s="886">
        <f t="shared" ref="F15:F16" si="1">E15/D15</f>
        <v>0</v>
      </c>
      <c r="G15" s="111"/>
    </row>
    <row r="16" spans="1:7" ht="15" customHeight="1" x14ac:dyDescent="0.25">
      <c r="A16" s="532" t="s">
        <v>64</v>
      </c>
      <c r="B16" s="269" t="s">
        <v>272</v>
      </c>
      <c r="C16" s="270">
        <v>2100000</v>
      </c>
      <c r="D16" s="270">
        <v>3351510</v>
      </c>
      <c r="E16" s="112">
        <v>3261910</v>
      </c>
      <c r="F16" s="886">
        <f t="shared" si="1"/>
        <v>0.97326578169243116</v>
      </c>
    </row>
    <row r="17" spans="1:6" ht="24.6" thickBot="1" x14ac:dyDescent="0.3">
      <c r="A17" s="538" t="s">
        <v>65</v>
      </c>
      <c r="B17" s="536" t="s">
        <v>966</v>
      </c>
      <c r="C17" s="537">
        <f>SUM(C15:C16)</f>
        <v>2500000</v>
      </c>
      <c r="D17" s="537">
        <f t="shared" ref="D17:E17" si="2">SUM(D15:D16)</f>
        <v>3751510</v>
      </c>
      <c r="E17" s="537">
        <f t="shared" si="2"/>
        <v>3261910</v>
      </c>
      <c r="F17" s="889">
        <f>E17/D17</f>
        <v>0.86949255099946421</v>
      </c>
    </row>
    <row r="18" spans="1:6" ht="13.8" thickTop="1" x14ac:dyDescent="0.25"/>
  </sheetData>
  <sheetProtection selectLockedCells="1" selectUnlockedCells="1"/>
  <mergeCells count="1">
    <mergeCell ref="A4:F4"/>
  </mergeCells>
  <phoneticPr fontId="19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"/>
  <dimension ref="A1:F31"/>
  <sheetViews>
    <sheetView zoomScaleNormal="100" workbookViewId="0"/>
  </sheetViews>
  <sheetFormatPr defaultRowHeight="12.6" x14ac:dyDescent="0.25"/>
  <cols>
    <col min="1" max="1" width="5.6640625" style="9" customWidth="1"/>
    <col min="2" max="2" width="60.6640625" style="9" customWidth="1"/>
    <col min="3" max="3" width="15.6640625" style="9" customWidth="1"/>
    <col min="6" max="6" width="10.88671875" bestFit="1" customWidth="1"/>
  </cols>
  <sheetData>
    <row r="1" spans="1:3" s="1" customFormat="1" ht="15" customHeight="1" x14ac:dyDescent="0.25">
      <c r="A1" s="4"/>
      <c r="B1" s="4"/>
      <c r="C1" s="5" t="s">
        <v>471</v>
      </c>
    </row>
    <row r="2" spans="1:3" s="1" customFormat="1" ht="15" customHeight="1" x14ac:dyDescent="0.25">
      <c r="A2" s="4"/>
      <c r="B2" s="4"/>
      <c r="C2" s="5" t="str">
        <f>'1.d sz. melléklet'!F2</f>
        <v>a  6/2020. (VI.11.) önkormányzati rendelethez</v>
      </c>
    </row>
    <row r="3" spans="1:3" s="1" customFormat="1" ht="15" customHeight="1" x14ac:dyDescent="0.25">
      <c r="A3" s="8"/>
      <c r="B3" s="8"/>
      <c r="C3" s="8"/>
    </row>
    <row r="4" spans="1:3" s="1" customFormat="1" ht="15" customHeight="1" x14ac:dyDescent="0.25">
      <c r="A4" s="978" t="s">
        <v>865</v>
      </c>
      <c r="B4" s="978"/>
      <c r="C4" s="978"/>
    </row>
    <row r="5" spans="1:3" s="1" customFormat="1" ht="15" customHeight="1" thickBot="1" x14ac:dyDescent="0.3">
      <c r="A5" s="10"/>
      <c r="B5" s="10"/>
      <c r="C5" s="5" t="s">
        <v>529</v>
      </c>
    </row>
    <row r="6" spans="1:3" s="1" customFormat="1" ht="24.6" thickTop="1" x14ac:dyDescent="0.25">
      <c r="A6" s="29" t="s">
        <v>140</v>
      </c>
      <c r="B6" s="30" t="s">
        <v>122</v>
      </c>
      <c r="C6" s="31" t="s">
        <v>41</v>
      </c>
    </row>
    <row r="7" spans="1:3" s="1" customFormat="1" ht="15" customHeight="1" thickBot="1" x14ac:dyDescent="0.3">
      <c r="A7" s="46" t="s">
        <v>447</v>
      </c>
      <c r="B7" s="47" t="s">
        <v>461</v>
      </c>
      <c r="C7" s="48" t="s">
        <v>449</v>
      </c>
    </row>
    <row r="8" spans="1:3" s="1" customFormat="1" ht="15" customHeight="1" thickTop="1" x14ac:dyDescent="0.25">
      <c r="A8" s="1009" t="s">
        <v>42</v>
      </c>
      <c r="B8" s="1010"/>
      <c r="C8" s="1011"/>
    </row>
    <row r="9" spans="1:3" s="1" customFormat="1" ht="24" x14ac:dyDescent="0.25">
      <c r="A9" s="21" t="s">
        <v>59</v>
      </c>
      <c r="B9" s="22" t="s">
        <v>43</v>
      </c>
      <c r="C9" s="50">
        <v>222112083</v>
      </c>
    </row>
    <row r="10" spans="1:3" s="1" customFormat="1" ht="15" customHeight="1" x14ac:dyDescent="0.25">
      <c r="A10" s="21" t="s">
        <v>60</v>
      </c>
      <c r="B10" s="22" t="s">
        <v>44</v>
      </c>
      <c r="C10" s="50">
        <v>0</v>
      </c>
    </row>
    <row r="11" spans="1:3" s="1" customFormat="1" ht="15" customHeight="1" x14ac:dyDescent="0.25">
      <c r="A11" s="21" t="s">
        <v>61</v>
      </c>
      <c r="B11" s="22" t="s">
        <v>45</v>
      </c>
      <c r="C11" s="50">
        <v>79690</v>
      </c>
    </row>
    <row r="12" spans="1:3" s="1" customFormat="1" ht="15" customHeight="1" x14ac:dyDescent="0.25">
      <c r="A12" s="21" t="s">
        <v>62</v>
      </c>
      <c r="B12" s="22" t="s">
        <v>46</v>
      </c>
      <c r="C12" s="50">
        <v>0</v>
      </c>
    </row>
    <row r="13" spans="1:3" s="1" customFormat="1" ht="15" customHeight="1" x14ac:dyDescent="0.25">
      <c r="A13" s="32" t="s">
        <v>63</v>
      </c>
      <c r="B13" s="33" t="s">
        <v>47</v>
      </c>
      <c r="C13" s="72">
        <f>SUM(C9:C12)</f>
        <v>222191773</v>
      </c>
    </row>
    <row r="14" spans="1:3" s="1" customFormat="1" ht="15" customHeight="1" x14ac:dyDescent="0.25">
      <c r="A14" s="32" t="s">
        <v>64</v>
      </c>
      <c r="B14" s="33" t="s">
        <v>511</v>
      </c>
      <c r="C14" s="72">
        <v>339120447</v>
      </c>
    </row>
    <row r="15" spans="1:3" s="1" customFormat="1" ht="15" customHeight="1" x14ac:dyDescent="0.25">
      <c r="A15" s="32" t="s">
        <v>65</v>
      </c>
      <c r="B15" s="33" t="s">
        <v>470</v>
      </c>
      <c r="C15" s="72">
        <v>-437697537</v>
      </c>
    </row>
    <row r="16" spans="1:3" s="1" customFormat="1" ht="15" customHeight="1" x14ac:dyDescent="0.25">
      <c r="A16" s="851" t="s">
        <v>66</v>
      </c>
      <c r="B16" s="852" t="s">
        <v>693</v>
      </c>
      <c r="C16" s="50">
        <v>89910</v>
      </c>
    </row>
    <row r="17" spans="1:6" s="170" customFormat="1" ht="15" customHeight="1" x14ac:dyDescent="0.25">
      <c r="A17" s="851" t="s">
        <v>67</v>
      </c>
      <c r="B17" s="22" t="s">
        <v>512</v>
      </c>
      <c r="C17" s="50">
        <v>3639862</v>
      </c>
    </row>
    <row r="18" spans="1:6" s="170" customFormat="1" ht="15" customHeight="1" x14ac:dyDescent="0.25">
      <c r="A18" s="851">
        <v>10</v>
      </c>
      <c r="B18" s="547" t="s">
        <v>507</v>
      </c>
      <c r="C18" s="50">
        <v>29880</v>
      </c>
    </row>
    <row r="19" spans="1:6" s="170" customFormat="1" ht="24" x14ac:dyDescent="0.25">
      <c r="A19" s="851">
        <v>11</v>
      </c>
      <c r="B19" s="547" t="s">
        <v>508</v>
      </c>
      <c r="C19" s="50">
        <v>33600</v>
      </c>
    </row>
    <row r="20" spans="1:6" s="170" customFormat="1" ht="15" customHeight="1" x14ac:dyDescent="0.25">
      <c r="A20" s="851">
        <v>12</v>
      </c>
      <c r="B20" s="22" t="s">
        <v>505</v>
      </c>
      <c r="C20" s="50">
        <v>511886</v>
      </c>
    </row>
    <row r="21" spans="1:6" s="170" customFormat="1" ht="15" customHeight="1" x14ac:dyDescent="0.25">
      <c r="A21" s="851">
        <v>13</v>
      </c>
      <c r="B21" s="22" t="s">
        <v>469</v>
      </c>
      <c r="C21" s="50">
        <v>-71464</v>
      </c>
    </row>
    <row r="22" spans="1:6" s="1" customFormat="1" ht="15" customHeight="1" x14ac:dyDescent="0.25">
      <c r="A22" s="32">
        <v>14</v>
      </c>
      <c r="B22" s="33" t="s">
        <v>867</v>
      </c>
      <c r="C22" s="72">
        <f>SUM(C16:C21)</f>
        <v>4233674</v>
      </c>
    </row>
    <row r="23" spans="1:6" s="1" customFormat="1" ht="15" customHeight="1" x14ac:dyDescent="0.25">
      <c r="A23" s="1012" t="s">
        <v>48</v>
      </c>
      <c r="B23" s="1013"/>
      <c r="C23" s="1014"/>
    </row>
    <row r="24" spans="1:6" s="1" customFormat="1" ht="24" x14ac:dyDescent="0.25">
      <c r="A24" s="21">
        <v>15</v>
      </c>
      <c r="B24" s="22" t="s">
        <v>43</v>
      </c>
      <c r="C24" s="50">
        <v>127793842</v>
      </c>
    </row>
    <row r="25" spans="1:6" s="1" customFormat="1" ht="15" customHeight="1" x14ac:dyDescent="0.25">
      <c r="A25" s="21">
        <v>16</v>
      </c>
      <c r="B25" s="22" t="s">
        <v>44</v>
      </c>
      <c r="C25" s="50">
        <v>0</v>
      </c>
    </row>
    <row r="26" spans="1:6" s="1" customFormat="1" ht="15" customHeight="1" x14ac:dyDescent="0.25">
      <c r="A26" s="21">
        <v>17</v>
      </c>
      <c r="B26" s="22" t="s">
        <v>45</v>
      </c>
      <c r="C26" s="50">
        <v>54515</v>
      </c>
    </row>
    <row r="27" spans="1:6" s="1" customFormat="1" ht="15" customHeight="1" x14ac:dyDescent="0.25">
      <c r="A27" s="21">
        <v>18</v>
      </c>
      <c r="B27" s="22" t="s">
        <v>46</v>
      </c>
      <c r="C27" s="50">
        <v>0</v>
      </c>
    </row>
    <row r="28" spans="1:6" s="1" customFormat="1" ht="15" customHeight="1" thickBot="1" x14ac:dyDescent="0.3">
      <c r="A28" s="73">
        <v>19</v>
      </c>
      <c r="B28" s="74" t="s">
        <v>967</v>
      </c>
      <c r="C28" s="75">
        <f>SUM(C24:C27)</f>
        <v>127848357</v>
      </c>
      <c r="D28" s="49"/>
      <c r="F28" s="49"/>
    </row>
    <row r="29" spans="1:6" s="1" customFormat="1" ht="15" customHeight="1" thickTop="1" x14ac:dyDescent="0.25">
      <c r="A29" s="8"/>
      <c r="B29" s="8"/>
      <c r="C29" s="8"/>
    </row>
    <row r="31" spans="1:6" x14ac:dyDescent="0.25">
      <c r="C31" s="772"/>
    </row>
  </sheetData>
  <mergeCells count="3">
    <mergeCell ref="A4:C4"/>
    <mergeCell ref="A8:C8"/>
    <mergeCell ref="A23:C23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/>
  <dimension ref="A1:L35"/>
  <sheetViews>
    <sheetView zoomScaleNormal="100" workbookViewId="0"/>
  </sheetViews>
  <sheetFormatPr defaultRowHeight="12.6" x14ac:dyDescent="0.25"/>
  <cols>
    <col min="1" max="1" width="4.6640625" style="9" customWidth="1"/>
    <col min="2" max="2" width="32.6640625" style="9" customWidth="1"/>
    <col min="3" max="7" width="10.6640625" style="9" customWidth="1"/>
  </cols>
  <sheetData>
    <row r="1" spans="1:12" s="1" customFormat="1" ht="15" customHeight="1" x14ac:dyDescent="0.25">
      <c r="A1" s="4"/>
      <c r="B1" s="4"/>
      <c r="C1" s="4"/>
      <c r="D1" s="4"/>
      <c r="E1" s="4"/>
      <c r="F1" s="4"/>
      <c r="G1" s="5" t="s">
        <v>472</v>
      </c>
      <c r="H1" s="8"/>
      <c r="I1" s="8"/>
      <c r="J1" s="8"/>
      <c r="K1" s="8"/>
      <c r="L1" s="8"/>
    </row>
    <row r="2" spans="1:12" s="1" customFormat="1" ht="15" customHeight="1" x14ac:dyDescent="0.25">
      <c r="A2" s="4"/>
      <c r="B2" s="4"/>
      <c r="C2" s="4"/>
      <c r="D2" s="4"/>
      <c r="E2" s="4"/>
      <c r="F2" s="4"/>
      <c r="G2" s="5" t="str">
        <f>'1.d sz. melléklet'!F2</f>
        <v>a  6/2020. (VI.11.) önkormányzati rendelethez</v>
      </c>
      <c r="H2" s="8"/>
      <c r="I2" s="8"/>
      <c r="J2" s="8"/>
      <c r="K2" s="8"/>
      <c r="L2" s="8"/>
    </row>
    <row r="3" spans="1:12" s="1" customFormat="1" ht="1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s="1" customFormat="1" ht="15" customHeight="1" x14ac:dyDescent="0.25">
      <c r="A4" s="978" t="s">
        <v>866</v>
      </c>
      <c r="B4" s="978"/>
      <c r="C4" s="978"/>
      <c r="D4" s="978"/>
      <c r="E4" s="978"/>
      <c r="F4" s="978"/>
      <c r="G4" s="978"/>
      <c r="H4" s="8"/>
      <c r="I4" s="8"/>
      <c r="J4" s="8"/>
      <c r="K4" s="8"/>
      <c r="L4" s="8"/>
    </row>
    <row r="5" spans="1:12" s="1" customFormat="1" ht="15" customHeight="1" thickBot="1" x14ac:dyDescent="0.3">
      <c r="A5" s="10"/>
      <c r="B5" s="10"/>
      <c r="C5" s="10"/>
      <c r="D5" s="10"/>
      <c r="E5" s="10"/>
      <c r="F5" s="10"/>
      <c r="G5" s="5" t="s">
        <v>529</v>
      </c>
      <c r="H5" s="8"/>
      <c r="I5" s="8"/>
      <c r="J5" s="8"/>
      <c r="K5" s="8"/>
      <c r="L5" s="8"/>
    </row>
    <row r="6" spans="1:12" s="1" customFormat="1" ht="48.6" thickTop="1" x14ac:dyDescent="0.25">
      <c r="A6" s="29" t="s">
        <v>140</v>
      </c>
      <c r="B6" s="30" t="s">
        <v>122</v>
      </c>
      <c r="C6" s="30" t="s">
        <v>52</v>
      </c>
      <c r="D6" s="30" t="s">
        <v>53</v>
      </c>
      <c r="E6" s="30" t="s">
        <v>149</v>
      </c>
      <c r="F6" s="30" t="s">
        <v>150</v>
      </c>
      <c r="G6" s="31" t="s">
        <v>473</v>
      </c>
    </row>
    <row r="7" spans="1:12" s="1" customFormat="1" ht="15" customHeight="1" thickBot="1" x14ac:dyDescent="0.3">
      <c r="A7" s="46" t="s">
        <v>447</v>
      </c>
      <c r="B7" s="47" t="s">
        <v>448</v>
      </c>
      <c r="C7" s="95" t="s">
        <v>449</v>
      </c>
      <c r="D7" s="95" t="s">
        <v>450</v>
      </c>
      <c r="E7" s="95" t="s">
        <v>451</v>
      </c>
      <c r="F7" s="95" t="s">
        <v>452</v>
      </c>
      <c r="G7" s="101" t="s">
        <v>453</v>
      </c>
    </row>
    <row r="8" spans="1:12" s="1" customFormat="1" ht="23.4" thickTop="1" x14ac:dyDescent="0.25">
      <c r="A8" s="76" t="s">
        <v>59</v>
      </c>
      <c r="B8" s="77" t="s">
        <v>151</v>
      </c>
      <c r="C8" s="679">
        <v>7770326</v>
      </c>
      <c r="D8" s="679">
        <v>2169260403</v>
      </c>
      <c r="E8" s="679">
        <v>115228101</v>
      </c>
      <c r="F8" s="679">
        <v>90042108</v>
      </c>
      <c r="G8" s="680">
        <v>2382300938</v>
      </c>
    </row>
    <row r="9" spans="1:12" s="1" customFormat="1" ht="24" x14ac:dyDescent="0.25">
      <c r="A9" s="21" t="s">
        <v>60</v>
      </c>
      <c r="B9" s="22" t="s">
        <v>152</v>
      </c>
      <c r="C9" s="23">
        <v>0</v>
      </c>
      <c r="D9" s="23">
        <v>0</v>
      </c>
      <c r="E9" s="23">
        <v>0</v>
      </c>
      <c r="F9" s="23">
        <v>125323878</v>
      </c>
      <c r="G9" s="50">
        <v>125323878</v>
      </c>
    </row>
    <row r="10" spans="1:12" s="1" customFormat="1" ht="15" customHeight="1" x14ac:dyDescent="0.25">
      <c r="A10" s="21" t="s">
        <v>61</v>
      </c>
      <c r="B10" s="22" t="s">
        <v>153</v>
      </c>
      <c r="C10" s="23">
        <v>0</v>
      </c>
      <c r="D10" s="23">
        <v>0</v>
      </c>
      <c r="E10" s="23">
        <v>0</v>
      </c>
      <c r="F10" s="23">
        <v>4095040</v>
      </c>
      <c r="G10" s="50">
        <v>4095040</v>
      </c>
    </row>
    <row r="11" spans="1:12" s="1" customFormat="1" ht="15" customHeight="1" x14ac:dyDescent="0.25">
      <c r="A11" s="21" t="s">
        <v>62</v>
      </c>
      <c r="B11" s="22" t="s">
        <v>154</v>
      </c>
      <c r="C11" s="23">
        <v>0</v>
      </c>
      <c r="D11" s="23">
        <v>172059242</v>
      </c>
      <c r="E11" s="23">
        <v>33564276</v>
      </c>
      <c r="F11" s="23">
        <v>0</v>
      </c>
      <c r="G11" s="50">
        <v>205623518</v>
      </c>
    </row>
    <row r="12" spans="1:12" s="1" customFormat="1" ht="15" customHeight="1" x14ac:dyDescent="0.25">
      <c r="A12" s="21" t="s">
        <v>63</v>
      </c>
      <c r="B12" s="22" t="s">
        <v>155</v>
      </c>
      <c r="C12" s="23">
        <v>0</v>
      </c>
      <c r="D12" s="23">
        <v>17736900</v>
      </c>
      <c r="E12" s="23">
        <v>0</v>
      </c>
      <c r="F12" s="23">
        <v>1000200</v>
      </c>
      <c r="G12" s="50">
        <v>18737100</v>
      </c>
    </row>
    <row r="13" spans="1:12" s="1" customFormat="1" ht="24" x14ac:dyDescent="0.25">
      <c r="A13" s="21" t="s">
        <v>64</v>
      </c>
      <c r="B13" s="22" t="s">
        <v>156</v>
      </c>
      <c r="C13" s="23">
        <v>0</v>
      </c>
      <c r="D13" s="23">
        <v>0</v>
      </c>
      <c r="E13" s="23">
        <v>0</v>
      </c>
      <c r="F13" s="23">
        <v>0</v>
      </c>
      <c r="G13" s="50">
        <v>0</v>
      </c>
    </row>
    <row r="14" spans="1:12" s="1" customFormat="1" ht="15" customHeight="1" x14ac:dyDescent="0.25">
      <c r="A14" s="21" t="s">
        <v>65</v>
      </c>
      <c r="B14" s="22" t="s">
        <v>157</v>
      </c>
      <c r="C14" s="23">
        <v>0</v>
      </c>
      <c r="D14" s="23">
        <v>92674904</v>
      </c>
      <c r="E14" s="23">
        <v>15643470</v>
      </c>
      <c r="F14" s="23">
        <v>0</v>
      </c>
      <c r="G14" s="50">
        <v>108318374</v>
      </c>
    </row>
    <row r="15" spans="1:12" s="1" customFormat="1" ht="15" customHeight="1" x14ac:dyDescent="0.25">
      <c r="A15" s="32" t="s">
        <v>66</v>
      </c>
      <c r="B15" s="33" t="s">
        <v>158</v>
      </c>
      <c r="C15" s="34">
        <v>0</v>
      </c>
      <c r="D15" s="34">
        <v>282471046</v>
      </c>
      <c r="E15" s="34">
        <v>49207746</v>
      </c>
      <c r="F15" s="34">
        <v>130419118</v>
      </c>
      <c r="G15" s="72">
        <v>462097910</v>
      </c>
    </row>
    <row r="16" spans="1:12" s="1" customFormat="1" ht="15" customHeight="1" x14ac:dyDescent="0.25">
      <c r="A16" s="21" t="s">
        <v>67</v>
      </c>
      <c r="B16" s="22" t="s">
        <v>159</v>
      </c>
      <c r="C16" s="23">
        <v>0</v>
      </c>
      <c r="D16" s="23">
        <v>620000</v>
      </c>
      <c r="E16" s="23">
        <v>0</v>
      </c>
      <c r="F16" s="23">
        <v>0</v>
      </c>
      <c r="G16" s="50">
        <v>620000</v>
      </c>
    </row>
    <row r="17" spans="1:7" s="1" customFormat="1" ht="15" customHeight="1" x14ac:dyDescent="0.25">
      <c r="A17" s="21" t="s">
        <v>68</v>
      </c>
      <c r="B17" s="22" t="s">
        <v>160</v>
      </c>
      <c r="C17" s="23">
        <v>0</v>
      </c>
      <c r="D17" s="23">
        <v>0</v>
      </c>
      <c r="E17" s="23">
        <v>3177833</v>
      </c>
      <c r="F17" s="23">
        <v>0</v>
      </c>
      <c r="G17" s="50">
        <v>3177833</v>
      </c>
    </row>
    <row r="18" spans="1:7" s="1" customFormat="1" ht="15" customHeight="1" x14ac:dyDescent="0.25">
      <c r="A18" s="21" t="s">
        <v>124</v>
      </c>
      <c r="B18" s="22" t="s">
        <v>161</v>
      </c>
      <c r="C18" s="23">
        <v>0</v>
      </c>
      <c r="D18" s="23">
        <v>0</v>
      </c>
      <c r="E18" s="23">
        <v>0</v>
      </c>
      <c r="F18" s="23">
        <v>0</v>
      </c>
      <c r="G18" s="50">
        <v>0</v>
      </c>
    </row>
    <row r="19" spans="1:7" s="1" customFormat="1" ht="36" x14ac:dyDescent="0.25">
      <c r="A19" s="21" t="s">
        <v>69</v>
      </c>
      <c r="B19" s="22" t="s">
        <v>162</v>
      </c>
      <c r="C19" s="23">
        <v>0</v>
      </c>
      <c r="D19" s="23">
        <v>0</v>
      </c>
      <c r="E19" s="23">
        <v>0</v>
      </c>
      <c r="F19" s="23">
        <v>0</v>
      </c>
      <c r="G19" s="50">
        <v>0</v>
      </c>
    </row>
    <row r="20" spans="1:7" s="1" customFormat="1" ht="15" customHeight="1" x14ac:dyDescent="0.25">
      <c r="A20" s="21" t="s">
        <v>125</v>
      </c>
      <c r="B20" s="22" t="s">
        <v>163</v>
      </c>
      <c r="C20" s="23">
        <v>0</v>
      </c>
      <c r="D20" s="23">
        <v>92674904</v>
      </c>
      <c r="E20" s="23">
        <v>15643470</v>
      </c>
      <c r="F20" s="23">
        <v>205623518</v>
      </c>
      <c r="G20" s="50">
        <v>313941892</v>
      </c>
    </row>
    <row r="21" spans="1:7" s="1" customFormat="1" ht="15" customHeight="1" x14ac:dyDescent="0.25">
      <c r="A21" s="32" t="s">
        <v>126</v>
      </c>
      <c r="B21" s="33" t="s">
        <v>164</v>
      </c>
      <c r="C21" s="34">
        <v>0</v>
      </c>
      <c r="D21" s="34">
        <v>93294904</v>
      </c>
      <c r="E21" s="34">
        <v>18821303</v>
      </c>
      <c r="F21" s="34">
        <v>205623518</v>
      </c>
      <c r="G21" s="72">
        <v>317739725</v>
      </c>
    </row>
    <row r="22" spans="1:7" s="1" customFormat="1" ht="15" customHeight="1" x14ac:dyDescent="0.25">
      <c r="A22" s="32" t="s">
        <v>127</v>
      </c>
      <c r="B22" s="33" t="s">
        <v>165</v>
      </c>
      <c r="C22" s="34">
        <v>7770326</v>
      </c>
      <c r="D22" s="34">
        <v>2358436545</v>
      </c>
      <c r="E22" s="34">
        <v>145614544</v>
      </c>
      <c r="F22" s="34">
        <v>14837708</v>
      </c>
      <c r="G22" s="72">
        <v>2526659123</v>
      </c>
    </row>
    <row r="23" spans="1:7" s="1" customFormat="1" ht="22.8" x14ac:dyDescent="0.25">
      <c r="A23" s="32" t="s">
        <v>70</v>
      </c>
      <c r="B23" s="33" t="s">
        <v>54</v>
      </c>
      <c r="C23" s="34">
        <v>7072112</v>
      </c>
      <c r="D23" s="34">
        <v>291430200</v>
      </c>
      <c r="E23" s="34">
        <v>89384440</v>
      </c>
      <c r="F23" s="34">
        <v>0</v>
      </c>
      <c r="G23" s="72">
        <v>387886752</v>
      </c>
    </row>
    <row r="24" spans="1:7" s="1" customFormat="1" ht="15" customHeight="1" x14ac:dyDescent="0.25">
      <c r="A24" s="21" t="s">
        <v>128</v>
      </c>
      <c r="B24" s="22" t="s">
        <v>166</v>
      </c>
      <c r="C24" s="23">
        <v>363000</v>
      </c>
      <c r="D24" s="23">
        <v>48519527</v>
      </c>
      <c r="E24" s="23">
        <v>13533005</v>
      </c>
      <c r="F24" s="23">
        <v>0</v>
      </c>
      <c r="G24" s="50">
        <v>62415532</v>
      </c>
    </row>
    <row r="25" spans="1:7" s="1" customFormat="1" ht="15" customHeight="1" x14ac:dyDescent="0.25">
      <c r="A25" s="21" t="s">
        <v>129</v>
      </c>
      <c r="B25" s="22" t="s">
        <v>167</v>
      </c>
      <c r="C25" s="23">
        <v>0</v>
      </c>
      <c r="D25" s="23">
        <v>9311903</v>
      </c>
      <c r="E25" s="23">
        <v>3395112</v>
      </c>
      <c r="F25" s="23">
        <v>0</v>
      </c>
      <c r="G25" s="50">
        <v>12707015</v>
      </c>
    </row>
    <row r="26" spans="1:7" s="1" customFormat="1" ht="22.8" x14ac:dyDescent="0.25">
      <c r="A26" s="32" t="s">
        <v>58</v>
      </c>
      <c r="B26" s="33" t="s">
        <v>168</v>
      </c>
      <c r="C26" s="34">
        <v>7435112</v>
      </c>
      <c r="D26" s="34">
        <v>330637824</v>
      </c>
      <c r="E26" s="34">
        <v>99522333</v>
      </c>
      <c r="F26" s="34">
        <v>0</v>
      </c>
      <c r="G26" s="72">
        <v>437595269</v>
      </c>
    </row>
    <row r="27" spans="1:7" s="1" customFormat="1" ht="22.8" x14ac:dyDescent="0.25">
      <c r="A27" s="32" t="s">
        <v>130</v>
      </c>
      <c r="B27" s="33" t="s">
        <v>55</v>
      </c>
      <c r="C27" s="23">
        <v>0</v>
      </c>
      <c r="D27" s="23">
        <v>0</v>
      </c>
      <c r="E27" s="23">
        <v>0</v>
      </c>
      <c r="F27" s="23">
        <v>0</v>
      </c>
      <c r="G27" s="50">
        <v>0</v>
      </c>
    </row>
    <row r="28" spans="1:7" s="1" customFormat="1" ht="15" customHeight="1" x14ac:dyDescent="0.25">
      <c r="A28" s="21" t="s">
        <v>71</v>
      </c>
      <c r="B28" s="22" t="s">
        <v>169</v>
      </c>
      <c r="C28" s="23">
        <v>0</v>
      </c>
      <c r="D28" s="23">
        <v>0</v>
      </c>
      <c r="E28" s="23">
        <v>0</v>
      </c>
      <c r="F28" s="23">
        <v>0</v>
      </c>
      <c r="G28" s="50">
        <v>0</v>
      </c>
    </row>
    <row r="29" spans="1:7" s="1" customFormat="1" ht="24" x14ac:dyDescent="0.25">
      <c r="A29" s="21" t="s">
        <v>72</v>
      </c>
      <c r="B29" s="22" t="s">
        <v>170</v>
      </c>
      <c r="C29" s="23">
        <v>0</v>
      </c>
      <c r="D29" s="23">
        <v>0</v>
      </c>
      <c r="E29" s="23">
        <v>0</v>
      </c>
      <c r="F29" s="23">
        <v>0</v>
      </c>
      <c r="G29" s="50">
        <v>0</v>
      </c>
    </row>
    <row r="30" spans="1:7" s="1" customFormat="1" ht="22.8" x14ac:dyDescent="0.25">
      <c r="A30" s="32" t="s">
        <v>73</v>
      </c>
      <c r="B30" s="33" t="s">
        <v>171</v>
      </c>
      <c r="C30" s="23">
        <v>0</v>
      </c>
      <c r="D30" s="23">
        <v>0</v>
      </c>
      <c r="E30" s="23">
        <v>0</v>
      </c>
      <c r="F30" s="23">
        <v>0</v>
      </c>
      <c r="G30" s="50">
        <v>0</v>
      </c>
    </row>
    <row r="31" spans="1:7" s="1" customFormat="1" ht="15" customHeight="1" x14ac:dyDescent="0.25">
      <c r="A31" s="32" t="s">
        <v>74</v>
      </c>
      <c r="B31" s="33" t="s">
        <v>172</v>
      </c>
      <c r="C31" s="34">
        <v>7435112</v>
      </c>
      <c r="D31" s="34">
        <v>330637824</v>
      </c>
      <c r="E31" s="34">
        <v>99522333</v>
      </c>
      <c r="F31" s="34">
        <v>0</v>
      </c>
      <c r="G31" s="72">
        <v>437595269</v>
      </c>
    </row>
    <row r="32" spans="1:7" s="1" customFormat="1" ht="15" customHeight="1" x14ac:dyDescent="0.25">
      <c r="A32" s="32" t="s">
        <v>131</v>
      </c>
      <c r="B32" s="33" t="s">
        <v>173</v>
      </c>
      <c r="C32" s="34">
        <v>335214</v>
      </c>
      <c r="D32" s="34">
        <v>2027798721</v>
      </c>
      <c r="E32" s="34">
        <v>46092211</v>
      </c>
      <c r="F32" s="34">
        <v>14837708</v>
      </c>
      <c r="G32" s="72">
        <v>2089063854</v>
      </c>
    </row>
    <row r="33" spans="1:7" s="1" customFormat="1" ht="15" customHeight="1" thickBot="1" x14ac:dyDescent="0.3">
      <c r="A33" s="25" t="s">
        <v>132</v>
      </c>
      <c r="B33" s="26" t="s">
        <v>56</v>
      </c>
      <c r="C33" s="27">
        <v>6670326</v>
      </c>
      <c r="D33" s="27">
        <v>1185962</v>
      </c>
      <c r="E33" s="27">
        <v>78675235</v>
      </c>
      <c r="F33" s="27">
        <v>0</v>
      </c>
      <c r="G33" s="51">
        <v>86531523</v>
      </c>
    </row>
    <row r="34" spans="1:7" ht="13.2" thickTop="1" x14ac:dyDescent="0.25"/>
    <row r="35" spans="1:7" x14ac:dyDescent="0.25">
      <c r="D35" s="772"/>
    </row>
  </sheetData>
  <mergeCells count="1">
    <mergeCell ref="A4:G4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/>
  <dimension ref="A1:H46"/>
  <sheetViews>
    <sheetView zoomScaleNormal="100" workbookViewId="0"/>
  </sheetViews>
  <sheetFormatPr defaultColWidth="9.109375" defaultRowHeight="13.2" x14ac:dyDescent="0.25"/>
  <cols>
    <col min="1" max="1" width="5.6640625" style="119" customWidth="1"/>
    <col min="2" max="2" width="20.6640625" style="121" customWidth="1"/>
    <col min="3" max="6" width="14.6640625" style="121" customWidth="1"/>
    <col min="7" max="16384" width="9.109375" style="119"/>
  </cols>
  <sheetData>
    <row r="1" spans="1:8" ht="15" customHeight="1" x14ac:dyDescent="0.25">
      <c r="B1" s="4"/>
      <c r="C1" s="4"/>
      <c r="D1" s="4"/>
      <c r="E1" s="4"/>
      <c r="F1" s="5" t="s">
        <v>474</v>
      </c>
      <c r="G1" s="4"/>
    </row>
    <row r="2" spans="1:8" ht="15" customHeight="1" x14ac:dyDescent="0.25">
      <c r="B2" s="4"/>
      <c r="C2" s="4"/>
      <c r="D2" s="4"/>
      <c r="E2" s="4"/>
      <c r="F2" s="5" t="str">
        <f>'1.d sz. melléklet'!F2</f>
        <v>a  6/2020. (VI.11.) önkormányzati rendelethez</v>
      </c>
      <c r="G2" s="4"/>
    </row>
    <row r="3" spans="1:8" ht="9" customHeight="1" x14ac:dyDescent="0.25"/>
    <row r="4" spans="1:8" ht="15" customHeight="1" x14ac:dyDescent="0.25">
      <c r="A4" s="978" t="s">
        <v>873</v>
      </c>
      <c r="B4" s="978"/>
      <c r="C4" s="978"/>
      <c r="D4" s="978"/>
      <c r="E4" s="978"/>
      <c r="F4" s="978"/>
    </row>
    <row r="5" spans="1:8" ht="9" customHeight="1" x14ac:dyDescent="0.25">
      <c r="B5" s="123"/>
    </row>
    <row r="6" spans="1:8" ht="15" customHeight="1" x14ac:dyDescent="0.25">
      <c r="A6" s="1024" t="s">
        <v>526</v>
      </c>
      <c r="B6" s="1024"/>
      <c r="C6" s="1024"/>
      <c r="D6" s="1024"/>
      <c r="E6" s="1024"/>
      <c r="F6" s="1024"/>
    </row>
    <row r="7" spans="1:8" ht="15" customHeight="1" thickBot="1" x14ac:dyDescent="0.3">
      <c r="B7" s="123"/>
      <c r="F7" s="5" t="s">
        <v>529</v>
      </c>
    </row>
    <row r="8" spans="1:8" ht="36.6" thickTop="1" x14ac:dyDescent="0.25">
      <c r="A8" s="1026" t="s">
        <v>140</v>
      </c>
      <c r="B8" s="1015" t="s">
        <v>122</v>
      </c>
      <c r="C8" s="1018" t="s">
        <v>411</v>
      </c>
      <c r="D8" s="1018"/>
      <c r="E8" s="137" t="s">
        <v>412</v>
      </c>
      <c r="F8" s="1019" t="s">
        <v>475</v>
      </c>
    </row>
    <row r="9" spans="1:8" ht="15" customHeight="1" x14ac:dyDescent="0.25">
      <c r="A9" s="1027"/>
      <c r="B9" s="1016"/>
      <c r="C9" s="128" t="s">
        <v>413</v>
      </c>
      <c r="D9" s="128" t="s">
        <v>414</v>
      </c>
      <c r="E9" s="1022" t="s">
        <v>275</v>
      </c>
      <c r="F9" s="1020"/>
    </row>
    <row r="10" spans="1:8" ht="15" customHeight="1" x14ac:dyDescent="0.25">
      <c r="A10" s="1028"/>
      <c r="B10" s="1017"/>
      <c r="C10" s="131" t="s">
        <v>415</v>
      </c>
      <c r="D10" s="131" t="s">
        <v>416</v>
      </c>
      <c r="E10" s="1023"/>
      <c r="F10" s="1021"/>
    </row>
    <row r="11" spans="1:8" ht="15" customHeight="1" thickBot="1" x14ac:dyDescent="0.3">
      <c r="A11" s="138" t="s">
        <v>447</v>
      </c>
      <c r="B11" s="139" t="s">
        <v>448</v>
      </c>
      <c r="C11" s="129" t="s">
        <v>449</v>
      </c>
      <c r="D11" s="129" t="s">
        <v>450</v>
      </c>
      <c r="E11" s="129" t="s">
        <v>451</v>
      </c>
      <c r="F11" s="140" t="s">
        <v>452</v>
      </c>
    </row>
    <row r="12" spans="1:8" ht="15" customHeight="1" thickTop="1" x14ac:dyDescent="0.25">
      <c r="A12" s="60" t="s">
        <v>59</v>
      </c>
      <c r="B12" s="769" t="s">
        <v>417</v>
      </c>
      <c r="C12" s="45">
        <v>598521739</v>
      </c>
      <c r="D12" s="45">
        <v>51164862</v>
      </c>
      <c r="E12" s="45">
        <v>57686556</v>
      </c>
      <c r="F12" s="589">
        <f t="shared" ref="F12:F17" si="0">SUM(C12:E12)</f>
        <v>707373157</v>
      </c>
    </row>
    <row r="13" spans="1:8" ht="15" customHeight="1" x14ac:dyDescent="0.25">
      <c r="A13" s="752" t="s">
        <v>60</v>
      </c>
      <c r="B13" s="770" t="s">
        <v>418</v>
      </c>
      <c r="C13" s="23">
        <v>50000</v>
      </c>
      <c r="D13" s="23">
        <v>24976000</v>
      </c>
      <c r="E13" s="23">
        <v>55637646</v>
      </c>
      <c r="F13" s="50">
        <f t="shared" si="0"/>
        <v>80663646</v>
      </c>
      <c r="H13" s="130"/>
    </row>
    <row r="14" spans="1:8" ht="15" customHeight="1" x14ac:dyDescent="0.25">
      <c r="A14" s="752" t="s">
        <v>61</v>
      </c>
      <c r="B14" s="770" t="s">
        <v>419</v>
      </c>
      <c r="C14" s="23"/>
      <c r="D14" s="23">
        <v>243976761</v>
      </c>
      <c r="E14" s="23">
        <v>117429304</v>
      </c>
      <c r="F14" s="50">
        <f t="shared" si="0"/>
        <v>361406065</v>
      </c>
      <c r="H14" s="130"/>
    </row>
    <row r="15" spans="1:8" ht="15" customHeight="1" x14ac:dyDescent="0.25">
      <c r="A15" s="752" t="s">
        <v>62</v>
      </c>
      <c r="B15" s="770" t="s">
        <v>420</v>
      </c>
      <c r="C15" s="23">
        <v>16918434</v>
      </c>
      <c r="D15" s="23"/>
      <c r="E15" s="23">
        <v>2926965</v>
      </c>
      <c r="F15" s="50">
        <f t="shared" si="0"/>
        <v>19845399</v>
      </c>
      <c r="H15" s="130"/>
    </row>
    <row r="16" spans="1:8" ht="15" customHeight="1" x14ac:dyDescent="0.25">
      <c r="A16" s="752" t="s">
        <v>63</v>
      </c>
      <c r="B16" s="770" t="s">
        <v>574</v>
      </c>
      <c r="C16" s="23"/>
      <c r="D16" s="23"/>
      <c r="E16" s="23">
        <v>1788130</v>
      </c>
      <c r="F16" s="50">
        <f t="shared" si="0"/>
        <v>1788130</v>
      </c>
      <c r="H16" s="130"/>
    </row>
    <row r="17" spans="1:8" ht="15" customHeight="1" thickBot="1" x14ac:dyDescent="0.3">
      <c r="A17" s="25" t="s">
        <v>64</v>
      </c>
      <c r="B17" s="771" t="s">
        <v>421</v>
      </c>
      <c r="C17" s="27">
        <v>415791200</v>
      </c>
      <c r="D17" s="27">
        <v>745121480</v>
      </c>
      <c r="E17" s="27">
        <v>26447468</v>
      </c>
      <c r="F17" s="51">
        <f t="shared" si="0"/>
        <v>1187360148</v>
      </c>
      <c r="H17" s="130"/>
    </row>
    <row r="18" spans="1:8" ht="18" customHeight="1" thickTop="1" thickBot="1" x14ac:dyDescent="0.3">
      <c r="A18" s="76" t="s">
        <v>65</v>
      </c>
      <c r="B18" s="135" t="s">
        <v>575</v>
      </c>
      <c r="C18" s="250">
        <f>SUM(C12:C17)</f>
        <v>1031281373</v>
      </c>
      <c r="D18" s="250">
        <f>SUM(D12:D17)</f>
        <v>1065239103</v>
      </c>
      <c r="E18" s="250">
        <f>SUM(E12:E17)</f>
        <v>261916069</v>
      </c>
      <c r="F18" s="251">
        <f>SUM(F12:F17)</f>
        <v>2358436545</v>
      </c>
      <c r="H18" s="130"/>
    </row>
    <row r="19" spans="1:8" ht="9" customHeight="1" thickTop="1" x14ac:dyDescent="0.25">
      <c r="A19" s="136"/>
      <c r="B19" s="124"/>
      <c r="C19" s="125"/>
      <c r="D19" s="125"/>
      <c r="E19" s="125"/>
      <c r="F19" s="126"/>
      <c r="H19" s="130"/>
    </row>
    <row r="20" spans="1:8" ht="15" customHeight="1" x14ac:dyDescent="0.25">
      <c r="A20" s="1024" t="s">
        <v>527</v>
      </c>
      <c r="B20" s="1024"/>
      <c r="C20" s="1024"/>
      <c r="D20" s="1024"/>
      <c r="E20" s="1024"/>
      <c r="F20" s="1024"/>
    </row>
    <row r="21" spans="1:8" ht="15" customHeight="1" thickBot="1" x14ac:dyDescent="0.3">
      <c r="B21" s="119"/>
      <c r="C21" s="119"/>
      <c r="D21" s="119"/>
      <c r="E21" s="119"/>
      <c r="F21" s="5" t="s">
        <v>529</v>
      </c>
    </row>
    <row r="22" spans="1:8" ht="36.6" thickTop="1" x14ac:dyDescent="0.25">
      <c r="A22" s="1026" t="s">
        <v>140</v>
      </c>
      <c r="B22" s="1015" t="s">
        <v>122</v>
      </c>
      <c r="C22" s="1018" t="s">
        <v>411</v>
      </c>
      <c r="D22" s="1018"/>
      <c r="E22" s="586" t="s">
        <v>412</v>
      </c>
      <c r="F22" s="1019" t="s">
        <v>475</v>
      </c>
    </row>
    <row r="23" spans="1:8" ht="15" customHeight="1" x14ac:dyDescent="0.25">
      <c r="A23" s="1027"/>
      <c r="B23" s="1016"/>
      <c r="C23" s="587" t="s">
        <v>413</v>
      </c>
      <c r="D23" s="587" t="s">
        <v>414</v>
      </c>
      <c r="E23" s="1022" t="s">
        <v>275</v>
      </c>
      <c r="F23" s="1020"/>
    </row>
    <row r="24" spans="1:8" ht="15" customHeight="1" x14ac:dyDescent="0.25">
      <c r="A24" s="1028"/>
      <c r="B24" s="1017"/>
      <c r="C24" s="131" t="s">
        <v>415</v>
      </c>
      <c r="D24" s="131" t="s">
        <v>416</v>
      </c>
      <c r="E24" s="1023"/>
      <c r="F24" s="1021"/>
    </row>
    <row r="25" spans="1:8" ht="15" customHeight="1" thickBot="1" x14ac:dyDescent="0.3">
      <c r="A25" s="138" t="s">
        <v>447</v>
      </c>
      <c r="B25" s="139" t="s">
        <v>448</v>
      </c>
      <c r="C25" s="129" t="s">
        <v>449</v>
      </c>
      <c r="D25" s="129" t="s">
        <v>450</v>
      </c>
      <c r="E25" s="129" t="s">
        <v>451</v>
      </c>
      <c r="F25" s="140" t="s">
        <v>452</v>
      </c>
    </row>
    <row r="26" spans="1:8" ht="15" customHeight="1" thickTop="1" x14ac:dyDescent="0.25">
      <c r="A26" s="60" t="s">
        <v>59</v>
      </c>
      <c r="B26" s="767" t="s">
        <v>419</v>
      </c>
      <c r="C26" s="45"/>
      <c r="D26" s="45">
        <v>65098155</v>
      </c>
      <c r="E26" s="45">
        <v>23026873</v>
      </c>
      <c r="F26" s="589">
        <f>SUM(D26:E26)</f>
        <v>88125028</v>
      </c>
    </row>
    <row r="27" spans="1:8" ht="15" customHeight="1" x14ac:dyDescent="0.25">
      <c r="A27" s="922" t="s">
        <v>60</v>
      </c>
      <c r="B27" s="937" t="s">
        <v>420</v>
      </c>
      <c r="C27" s="938"/>
      <c r="D27" s="938"/>
      <c r="E27" s="938">
        <v>30595</v>
      </c>
      <c r="F27" s="939">
        <f>SUM(C27:E27)</f>
        <v>30595</v>
      </c>
    </row>
    <row r="28" spans="1:8" ht="15" customHeight="1" thickBot="1" x14ac:dyDescent="0.3">
      <c r="A28" s="25" t="s">
        <v>61</v>
      </c>
      <c r="B28" s="768" t="s">
        <v>421</v>
      </c>
      <c r="C28" s="27">
        <v>103993619</v>
      </c>
      <c r="D28" s="27">
        <v>131729328</v>
      </c>
      <c r="E28" s="27">
        <v>6759254</v>
      </c>
      <c r="F28" s="51">
        <f>SUM(C28:E28)</f>
        <v>242482201</v>
      </c>
    </row>
    <row r="29" spans="1:8" ht="18" customHeight="1" thickTop="1" thickBot="1" x14ac:dyDescent="0.3">
      <c r="A29" s="940" t="s">
        <v>62</v>
      </c>
      <c r="B29" s="588" t="s">
        <v>874</v>
      </c>
      <c r="C29" s="250">
        <f>SUM(C26:C28)</f>
        <v>103993619</v>
      </c>
      <c r="D29" s="250">
        <f>SUM(D26:D28)</f>
        <v>196827483</v>
      </c>
      <c r="E29" s="250">
        <f>SUM(E26:E28)</f>
        <v>29816722</v>
      </c>
      <c r="F29" s="251">
        <f>SUM(F26:F28)</f>
        <v>330637824</v>
      </c>
    </row>
    <row r="30" spans="1:8" ht="9" customHeight="1" thickTop="1" x14ac:dyDescent="0.25"/>
    <row r="31" spans="1:8" ht="15" customHeight="1" x14ac:dyDescent="0.25">
      <c r="A31" s="1024" t="s">
        <v>528</v>
      </c>
      <c r="B31" s="1024"/>
      <c r="C31" s="1024"/>
      <c r="D31" s="1024"/>
      <c r="E31" s="1024"/>
      <c r="F31" s="1024"/>
    </row>
    <row r="32" spans="1:8" ht="15" customHeight="1" thickBot="1" x14ac:dyDescent="0.3">
      <c r="B32" s="123"/>
      <c r="F32" s="5" t="s">
        <v>529</v>
      </c>
    </row>
    <row r="33" spans="1:7" ht="36.6" thickTop="1" x14ac:dyDescent="0.25">
      <c r="A33" s="1026" t="s">
        <v>140</v>
      </c>
      <c r="B33" s="1015" t="s">
        <v>122</v>
      </c>
      <c r="C33" s="1018" t="s">
        <v>411</v>
      </c>
      <c r="D33" s="1018"/>
      <c r="E33" s="586" t="s">
        <v>412</v>
      </c>
      <c r="F33" s="1019" t="s">
        <v>475</v>
      </c>
    </row>
    <row r="34" spans="1:7" x14ac:dyDescent="0.25">
      <c r="A34" s="1027"/>
      <c r="B34" s="1016"/>
      <c r="C34" s="587" t="s">
        <v>413</v>
      </c>
      <c r="D34" s="587" t="s">
        <v>414</v>
      </c>
      <c r="E34" s="1022" t="s">
        <v>275</v>
      </c>
      <c r="F34" s="1020"/>
    </row>
    <row r="35" spans="1:7" x14ac:dyDescent="0.25">
      <c r="A35" s="1028"/>
      <c r="B35" s="1017"/>
      <c r="C35" s="131" t="s">
        <v>415</v>
      </c>
      <c r="D35" s="131" t="s">
        <v>416</v>
      </c>
      <c r="E35" s="1023"/>
      <c r="F35" s="1021"/>
    </row>
    <row r="36" spans="1:7" ht="15" customHeight="1" thickBot="1" x14ac:dyDescent="0.3">
      <c r="A36" s="138" t="s">
        <v>447</v>
      </c>
      <c r="B36" s="139" t="s">
        <v>448</v>
      </c>
      <c r="C36" s="129" t="s">
        <v>449</v>
      </c>
      <c r="D36" s="129" t="s">
        <v>450</v>
      </c>
      <c r="E36" s="129" t="s">
        <v>451</v>
      </c>
      <c r="F36" s="140" t="s">
        <v>452</v>
      </c>
    </row>
    <row r="37" spans="1:7" ht="15" customHeight="1" thickTop="1" x14ac:dyDescent="0.25">
      <c r="A37" s="43" t="s">
        <v>59</v>
      </c>
      <c r="B37" s="132" t="s">
        <v>417</v>
      </c>
      <c r="C37" s="45">
        <f t="shared" ref="C37:E38" si="1">C12</f>
        <v>598521739</v>
      </c>
      <c r="D37" s="45">
        <f t="shared" si="1"/>
        <v>51164862</v>
      </c>
      <c r="E37" s="45">
        <f t="shared" si="1"/>
        <v>57686556</v>
      </c>
      <c r="F37" s="246">
        <f>SUM(C37:E37)</f>
        <v>707373157</v>
      </c>
    </row>
    <row r="38" spans="1:7" ht="15" customHeight="1" x14ac:dyDescent="0.25">
      <c r="A38" s="671" t="s">
        <v>60</v>
      </c>
      <c r="B38" s="133" t="s">
        <v>418</v>
      </c>
      <c r="C38" s="45">
        <f t="shared" si="1"/>
        <v>50000</v>
      </c>
      <c r="D38" s="45">
        <f t="shared" si="1"/>
        <v>24976000</v>
      </c>
      <c r="E38" s="45">
        <f t="shared" si="1"/>
        <v>55637646</v>
      </c>
      <c r="F38" s="589">
        <f t="shared" ref="F38:F42" si="2">SUM(C38:E38)</f>
        <v>80663646</v>
      </c>
    </row>
    <row r="39" spans="1:7" ht="15" customHeight="1" x14ac:dyDescent="0.25">
      <c r="A39" s="671" t="s">
        <v>61</v>
      </c>
      <c r="B39" s="133" t="s">
        <v>419</v>
      </c>
      <c r="C39" s="45">
        <f>C14</f>
        <v>0</v>
      </c>
      <c r="D39" s="45">
        <f>D14-D26</f>
        <v>178878606</v>
      </c>
      <c r="E39" s="45">
        <f>E14-E26</f>
        <v>94402431</v>
      </c>
      <c r="F39" s="589">
        <f t="shared" si="2"/>
        <v>273281037</v>
      </c>
    </row>
    <row r="40" spans="1:7" ht="15" customHeight="1" x14ac:dyDescent="0.25">
      <c r="A40" s="671" t="s">
        <v>62</v>
      </c>
      <c r="B40" s="133" t="s">
        <v>420</v>
      </c>
      <c r="C40" s="45">
        <f>C15</f>
        <v>16918434</v>
      </c>
      <c r="D40" s="45">
        <f t="shared" ref="D40" si="3">D15</f>
        <v>0</v>
      </c>
      <c r="E40" s="45">
        <f>E15-E27</f>
        <v>2896370</v>
      </c>
      <c r="F40" s="589">
        <f t="shared" si="2"/>
        <v>19814804</v>
      </c>
    </row>
    <row r="41" spans="1:7" ht="15" customHeight="1" x14ac:dyDescent="0.25">
      <c r="A41" s="671" t="s">
        <v>63</v>
      </c>
      <c r="B41" s="681" t="s">
        <v>574</v>
      </c>
      <c r="C41" s="45">
        <f>C16</f>
        <v>0</v>
      </c>
      <c r="D41" s="45">
        <f t="shared" ref="D41:E41" si="4">D16</f>
        <v>0</v>
      </c>
      <c r="E41" s="45">
        <f t="shared" si="4"/>
        <v>1788130</v>
      </c>
      <c r="F41" s="589">
        <f t="shared" si="2"/>
        <v>1788130</v>
      </c>
    </row>
    <row r="42" spans="1:7" ht="15" customHeight="1" thickBot="1" x14ac:dyDescent="0.3">
      <c r="A42" s="25" t="s">
        <v>64</v>
      </c>
      <c r="B42" s="134" t="s">
        <v>421</v>
      </c>
      <c r="C42" s="27">
        <f>C17-C28</f>
        <v>311797581</v>
      </c>
      <c r="D42" s="27">
        <f t="shared" ref="D42:E42" si="5">D17-D28</f>
        <v>613392152</v>
      </c>
      <c r="E42" s="27">
        <f t="shared" si="5"/>
        <v>19688214</v>
      </c>
      <c r="F42" s="51">
        <f t="shared" si="2"/>
        <v>944877947</v>
      </c>
    </row>
    <row r="43" spans="1:7" ht="17.25" customHeight="1" thickTop="1" thickBot="1" x14ac:dyDescent="0.3">
      <c r="A43" s="959" t="s">
        <v>65</v>
      </c>
      <c r="B43" s="135" t="s">
        <v>575</v>
      </c>
      <c r="C43" s="250">
        <f>SUM(C37:C42)</f>
        <v>927287754</v>
      </c>
      <c r="D43" s="250">
        <f>SUM(D37:D42)</f>
        <v>868411620</v>
      </c>
      <c r="E43" s="250">
        <f>SUM(E37:E42)</f>
        <v>232099347</v>
      </c>
      <c r="F43" s="251">
        <f>SUM(F37:F42)</f>
        <v>2027798721</v>
      </c>
    </row>
    <row r="44" spans="1:7" ht="13.8" thickTop="1" x14ac:dyDescent="0.25"/>
    <row r="45" spans="1:7" x14ac:dyDescent="0.25">
      <c r="A45" s="1025" t="s">
        <v>24</v>
      </c>
      <c r="B45" s="1025"/>
      <c r="C45" s="1025"/>
      <c r="D45" s="1025"/>
      <c r="E45" s="1025"/>
      <c r="F45" s="1025"/>
      <c r="G45" s="590"/>
    </row>
    <row r="46" spans="1:7" x14ac:dyDescent="0.25">
      <c r="A46" s="1025" t="s">
        <v>968</v>
      </c>
      <c r="B46" s="1025"/>
      <c r="C46" s="1025"/>
      <c r="D46" s="1025"/>
      <c r="E46" s="1025"/>
      <c r="F46" s="1025"/>
      <c r="G46" s="590"/>
    </row>
  </sheetData>
  <mergeCells count="21">
    <mergeCell ref="A45:F45"/>
    <mergeCell ref="A46:F46"/>
    <mergeCell ref="A33:A35"/>
    <mergeCell ref="A4:F4"/>
    <mergeCell ref="B8:B10"/>
    <mergeCell ref="C8:D8"/>
    <mergeCell ref="F8:F10"/>
    <mergeCell ref="E9:E10"/>
    <mergeCell ref="A8:A10"/>
    <mergeCell ref="A6:F6"/>
    <mergeCell ref="A22:A24"/>
    <mergeCell ref="A20:F20"/>
    <mergeCell ref="B33:B35"/>
    <mergeCell ref="C33:D33"/>
    <mergeCell ref="F33:F35"/>
    <mergeCell ref="E34:E35"/>
    <mergeCell ref="B22:B24"/>
    <mergeCell ref="C22:D22"/>
    <mergeCell ref="F22:F24"/>
    <mergeCell ref="E23:E24"/>
    <mergeCell ref="A31:F31"/>
  </mergeCells>
  <phoneticPr fontId="19" type="noConversion"/>
  <pageMargins left="0.75" right="0.75" top="1" bottom="1" header="0.5" footer="0.5"/>
  <pageSetup paperSize="9" scale="9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8"/>
  <dimension ref="A1:G13"/>
  <sheetViews>
    <sheetView zoomScaleNormal="100" workbookViewId="0">
      <selection activeCell="C18" sqref="C18"/>
    </sheetView>
  </sheetViews>
  <sheetFormatPr defaultColWidth="9.109375" defaultRowHeight="15.6" x14ac:dyDescent="0.3"/>
  <cols>
    <col min="1" max="1" width="8.6640625" style="121" customWidth="1"/>
    <col min="2" max="4" width="20.88671875" style="121" customWidth="1"/>
    <col min="5" max="5" width="8.6640625" style="121" customWidth="1"/>
    <col min="6" max="16384" width="9.109375" style="120"/>
  </cols>
  <sheetData>
    <row r="1" spans="1:7" customFormat="1" ht="15" customHeight="1" x14ac:dyDescent="0.25">
      <c r="A1" s="12"/>
      <c r="B1" s="12"/>
      <c r="C1" s="12"/>
      <c r="D1" s="102"/>
      <c r="E1" s="103" t="s">
        <v>476</v>
      </c>
    </row>
    <row r="2" spans="1:7" customFormat="1" ht="15" customHeight="1" x14ac:dyDescent="0.25">
      <c r="A2" s="12"/>
      <c r="B2" s="12"/>
      <c r="C2" s="12"/>
      <c r="D2" s="102"/>
      <c r="E2" s="103" t="str">
        <f>'1.d sz. melléklet'!F2</f>
        <v>a  6/2020. (VI.11.) önkormányzati rendelethez</v>
      </c>
    </row>
    <row r="3" spans="1:7" customFormat="1" ht="15" customHeight="1" x14ac:dyDescent="0.25">
      <c r="A3" s="12"/>
      <c r="B3" s="12"/>
      <c r="C3" s="12"/>
      <c r="D3" s="102"/>
      <c r="E3" s="103"/>
    </row>
    <row r="4" spans="1:7" customFormat="1" ht="15" customHeight="1" x14ac:dyDescent="0.25">
      <c r="A4" s="12"/>
      <c r="B4" s="12"/>
      <c r="C4" s="12"/>
      <c r="D4" s="12"/>
      <c r="E4" s="102"/>
      <c r="F4" s="102"/>
      <c r="G4" s="103"/>
    </row>
    <row r="5" spans="1:7" ht="15" customHeight="1" x14ac:dyDescent="0.3">
      <c r="A5" s="1001" t="s">
        <v>875</v>
      </c>
      <c r="B5" s="1001"/>
      <c r="C5" s="1001"/>
      <c r="D5" s="1001"/>
      <c r="E5" s="1001"/>
    </row>
    <row r="6" spans="1:7" ht="15" customHeight="1" x14ac:dyDescent="0.3">
      <c r="B6" s="122"/>
      <c r="C6" s="122"/>
      <c r="D6" s="122"/>
    </row>
    <row r="7" spans="1:7" ht="15" customHeight="1" x14ac:dyDescent="0.3">
      <c r="B7" s="127"/>
      <c r="C7" s="127"/>
      <c r="D7" s="127"/>
    </row>
    <row r="8" spans="1:7" ht="15" customHeight="1" x14ac:dyDescent="0.3">
      <c r="B8" s="141"/>
      <c r="C8" s="142" t="s">
        <v>422</v>
      </c>
      <c r="D8" s="142" t="s">
        <v>423</v>
      </c>
    </row>
    <row r="9" spans="1:7" ht="15" customHeight="1" x14ac:dyDescent="0.3">
      <c r="B9" s="141" t="s">
        <v>424</v>
      </c>
      <c r="C9" s="143">
        <v>10000</v>
      </c>
      <c r="D9" s="144" t="s">
        <v>425</v>
      </c>
    </row>
    <row r="10" spans="1:7" ht="15" customHeight="1" x14ac:dyDescent="0.3">
      <c r="B10" s="145" t="s">
        <v>426</v>
      </c>
      <c r="C10" s="146">
        <v>26700000</v>
      </c>
      <c r="D10" s="147" t="s">
        <v>876</v>
      </c>
    </row>
    <row r="11" spans="1:7" ht="15" customHeight="1" x14ac:dyDescent="0.3">
      <c r="B11" s="141" t="s">
        <v>271</v>
      </c>
      <c r="C11" s="148">
        <f>SUM(C9:C10)</f>
        <v>26710000</v>
      </c>
      <c r="D11" s="149" t="s">
        <v>877</v>
      </c>
    </row>
    <row r="12" spans="1:7" ht="15" customHeight="1" x14ac:dyDescent="0.3">
      <c r="B12" s="141"/>
      <c r="C12" s="141"/>
      <c r="D12" s="150"/>
    </row>
    <row r="13" spans="1:7" ht="15" customHeight="1" x14ac:dyDescent="0.3"/>
  </sheetData>
  <mergeCells count="1">
    <mergeCell ref="A5:E5"/>
  </mergeCells>
  <phoneticPr fontId="19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5"/>
  <dimension ref="A1:I18"/>
  <sheetViews>
    <sheetView zoomScaleNormal="100" workbookViewId="0"/>
  </sheetViews>
  <sheetFormatPr defaultRowHeight="12.6" x14ac:dyDescent="0.25"/>
  <cols>
    <col min="1" max="1" width="5.6640625" customWidth="1"/>
    <col min="2" max="2" width="40.6640625" customWidth="1"/>
    <col min="3" max="9" width="10.6640625" customWidth="1"/>
  </cols>
  <sheetData>
    <row r="1" spans="1:9" ht="15" customHeight="1" x14ac:dyDescent="0.25">
      <c r="I1" s="5" t="s">
        <v>477</v>
      </c>
    </row>
    <row r="2" spans="1:9" ht="15" customHeight="1" x14ac:dyDescent="0.25">
      <c r="I2" s="5" t="str">
        <f>'1.d sz. melléklet'!F2</f>
        <v>a  6/2020. (VI.11.) önkormányzati rendelethez</v>
      </c>
    </row>
    <row r="3" spans="1:9" ht="15" customHeight="1" x14ac:dyDescent="0.25"/>
    <row r="4" spans="1:9" s="9" customFormat="1" ht="15" customHeight="1" x14ac:dyDescent="0.25">
      <c r="A4" s="1002" t="s">
        <v>242</v>
      </c>
      <c r="B4" s="1003"/>
      <c r="C4" s="1003"/>
      <c r="D4" s="1003"/>
      <c r="E4" s="1003"/>
      <c r="F4" s="1003"/>
      <c r="G4" s="1003"/>
      <c r="H4" s="1003"/>
      <c r="I4" s="1003"/>
    </row>
    <row r="5" spans="1:9" s="9" customFormat="1" ht="15" customHeight="1" x14ac:dyDescent="0.25">
      <c r="A5" s="13"/>
      <c r="B5" s="12"/>
      <c r="C5" s="12"/>
      <c r="D5" s="12"/>
      <c r="E5" s="12"/>
      <c r="F5" s="12"/>
      <c r="G5" s="12"/>
      <c r="H5" s="12"/>
      <c r="I5" s="12"/>
    </row>
    <row r="6" spans="1:9" s="9" customFormat="1" ht="15" customHeight="1" thickBot="1" x14ac:dyDescent="0.3">
      <c r="A6" s="13"/>
      <c r="B6" s="12"/>
      <c r="C6" s="12"/>
      <c r="D6" s="12"/>
      <c r="E6" s="12"/>
      <c r="F6" s="12"/>
      <c r="G6" s="12"/>
      <c r="H6" s="12"/>
      <c r="I6" s="265" t="s">
        <v>529</v>
      </c>
    </row>
    <row r="7" spans="1:9" s="9" customFormat="1" ht="96.6" thickTop="1" x14ac:dyDescent="0.25">
      <c r="A7" s="85" t="s">
        <v>140</v>
      </c>
      <c r="B7" s="86" t="s">
        <v>122</v>
      </c>
      <c r="C7" s="86" t="s">
        <v>243</v>
      </c>
      <c r="D7" s="86" t="s">
        <v>237</v>
      </c>
      <c r="E7" s="86" t="s">
        <v>241</v>
      </c>
      <c r="F7" s="86" t="s">
        <v>238</v>
      </c>
      <c r="G7" s="86" t="s">
        <v>478</v>
      </c>
      <c r="H7" s="86" t="s">
        <v>239</v>
      </c>
      <c r="I7" s="87" t="s">
        <v>479</v>
      </c>
    </row>
    <row r="8" spans="1:9" s="9" customFormat="1" ht="15" customHeight="1" thickBot="1" x14ac:dyDescent="0.3">
      <c r="A8" s="88" t="s">
        <v>447</v>
      </c>
      <c r="B8" s="89" t="s">
        <v>448</v>
      </c>
      <c r="C8" s="89" t="s">
        <v>449</v>
      </c>
      <c r="D8" s="89" t="s">
        <v>450</v>
      </c>
      <c r="E8" s="89" t="s">
        <v>451</v>
      </c>
      <c r="F8" s="89" t="s">
        <v>452</v>
      </c>
      <c r="G8" s="89" t="s">
        <v>453</v>
      </c>
      <c r="H8" s="89" t="s">
        <v>454</v>
      </c>
      <c r="I8" s="90" t="s">
        <v>455</v>
      </c>
    </row>
    <row r="9" spans="1:9" s="9" customFormat="1" ht="28.5" customHeight="1" thickTop="1" x14ac:dyDescent="0.25">
      <c r="A9" s="76" t="s">
        <v>59</v>
      </c>
      <c r="B9" s="77" t="s">
        <v>514</v>
      </c>
      <c r="C9" s="266"/>
      <c r="D9" s="78">
        <v>40312811</v>
      </c>
      <c r="E9" s="78">
        <v>0</v>
      </c>
      <c r="F9" s="78">
        <v>40312811</v>
      </c>
      <c r="G9" s="78">
        <v>0</v>
      </c>
      <c r="H9" s="78">
        <v>40312811</v>
      </c>
      <c r="I9" s="79">
        <v>0</v>
      </c>
    </row>
    <row r="10" spans="1:9" s="9" customFormat="1" ht="14.25" customHeight="1" x14ac:dyDescent="0.25">
      <c r="A10" s="1029" t="s">
        <v>60</v>
      </c>
      <c r="B10" s="1030" t="s">
        <v>244</v>
      </c>
      <c r="C10" s="724">
        <v>2.2000000000000002</v>
      </c>
      <c r="D10" s="23">
        <v>9617300</v>
      </c>
      <c r="E10" s="23">
        <v>291433</v>
      </c>
      <c r="F10" s="23">
        <f t="shared" ref="F10:F13" si="0">SUM(D10:E10)</f>
        <v>9908733</v>
      </c>
      <c r="G10" s="23">
        <f t="shared" ref="G10:G13" si="1">F10-(D10+E10)</f>
        <v>0</v>
      </c>
      <c r="H10" s="23">
        <f>SUM(F10:G10)</f>
        <v>9908733</v>
      </c>
      <c r="I10" s="50">
        <f>G10-(F10-H10)</f>
        <v>0</v>
      </c>
    </row>
    <row r="11" spans="1:9" s="9" customFormat="1" ht="14.25" customHeight="1" x14ac:dyDescent="0.25">
      <c r="A11" s="1029"/>
      <c r="B11" s="1030"/>
      <c r="C11" s="725">
        <v>1</v>
      </c>
      <c r="D11" s="23">
        <v>2205000</v>
      </c>
      <c r="E11" s="23">
        <v>0</v>
      </c>
      <c r="F11" s="23">
        <f t="shared" si="0"/>
        <v>2205000</v>
      </c>
      <c r="G11" s="23">
        <f t="shared" si="1"/>
        <v>0</v>
      </c>
      <c r="H11" s="23">
        <f>SUM(F11:G11)</f>
        <v>2205000</v>
      </c>
      <c r="I11" s="50">
        <v>0</v>
      </c>
    </row>
    <row r="12" spans="1:9" s="9" customFormat="1" ht="15" customHeight="1" x14ac:dyDescent="0.25">
      <c r="A12" s="21" t="s">
        <v>61</v>
      </c>
      <c r="B12" s="22" t="s">
        <v>245</v>
      </c>
      <c r="C12" s="725">
        <v>19</v>
      </c>
      <c r="D12" s="23">
        <v>1850600</v>
      </c>
      <c r="E12" s="23">
        <v>97400</v>
      </c>
      <c r="F12" s="23">
        <f t="shared" si="0"/>
        <v>1948000</v>
      </c>
      <c r="G12" s="23">
        <f t="shared" si="1"/>
        <v>0</v>
      </c>
      <c r="H12" s="23">
        <f>SUM(F12:G12)</f>
        <v>1948000</v>
      </c>
      <c r="I12" s="50">
        <f>G12-(F12-H12)</f>
        <v>0</v>
      </c>
    </row>
    <row r="13" spans="1:9" s="9" customFormat="1" ht="15" customHeight="1" x14ac:dyDescent="0.25">
      <c r="A13" s="546" t="s">
        <v>62</v>
      </c>
      <c r="B13" s="547" t="s">
        <v>513</v>
      </c>
      <c r="C13" s="725">
        <v>1</v>
      </c>
      <c r="D13" s="23">
        <v>396700</v>
      </c>
      <c r="E13" s="23">
        <v>0</v>
      </c>
      <c r="F13" s="23">
        <f t="shared" si="0"/>
        <v>396700</v>
      </c>
      <c r="G13" s="23">
        <f t="shared" si="1"/>
        <v>0</v>
      </c>
      <c r="H13" s="23">
        <f t="shared" ref="H13" si="2">SUM(F13:G13)</f>
        <v>396700</v>
      </c>
      <c r="I13" s="50">
        <f t="shared" ref="I13" si="3">G13-(F13-H13)</f>
        <v>0</v>
      </c>
    </row>
    <row r="14" spans="1:9" s="252" customFormat="1" ht="22.8" x14ac:dyDescent="0.2">
      <c r="A14" s="774" t="s">
        <v>63</v>
      </c>
      <c r="B14" s="33" t="s">
        <v>881</v>
      </c>
      <c r="C14" s="726"/>
      <c r="D14" s="34">
        <f t="shared" ref="D14:I14" si="4">SUM(D10:D13)</f>
        <v>14069600</v>
      </c>
      <c r="E14" s="34">
        <f t="shared" si="4"/>
        <v>388833</v>
      </c>
      <c r="F14" s="34">
        <f t="shared" si="4"/>
        <v>14458433</v>
      </c>
      <c r="G14" s="34">
        <f t="shared" si="4"/>
        <v>0</v>
      </c>
      <c r="H14" s="34">
        <f t="shared" si="4"/>
        <v>14458433</v>
      </c>
      <c r="I14" s="72">
        <f t="shared" si="4"/>
        <v>0</v>
      </c>
    </row>
    <row r="15" spans="1:9" s="9" customFormat="1" ht="15" customHeight="1" x14ac:dyDescent="0.25">
      <c r="A15" s="548" t="s">
        <v>64</v>
      </c>
      <c r="B15" s="22" t="s">
        <v>240</v>
      </c>
      <c r="C15" s="727">
        <v>0.56000000000000005</v>
      </c>
      <c r="D15" s="23">
        <v>1064000</v>
      </c>
      <c r="E15" s="23">
        <v>286502</v>
      </c>
      <c r="F15" s="23">
        <f>SUM(D15:E15)</f>
        <v>1350502</v>
      </c>
      <c r="G15" s="23">
        <v>0</v>
      </c>
      <c r="H15" s="23">
        <v>1426502</v>
      </c>
      <c r="I15" s="50">
        <f>G15-(F15-H15)</f>
        <v>76000</v>
      </c>
    </row>
    <row r="16" spans="1:9" s="9" customFormat="1" ht="34.799999999999997" thickBot="1" x14ac:dyDescent="0.3">
      <c r="A16" s="941" t="s">
        <v>65</v>
      </c>
      <c r="B16" s="74" t="s">
        <v>969</v>
      </c>
      <c r="C16" s="268"/>
      <c r="D16" s="116">
        <f t="shared" ref="D16:I16" si="5">SUM(D15:D15)</f>
        <v>1064000</v>
      </c>
      <c r="E16" s="116">
        <f t="shared" si="5"/>
        <v>286502</v>
      </c>
      <c r="F16" s="116">
        <f t="shared" si="5"/>
        <v>1350502</v>
      </c>
      <c r="G16" s="116">
        <f t="shared" si="5"/>
        <v>0</v>
      </c>
      <c r="H16" s="116">
        <f t="shared" si="5"/>
        <v>1426502</v>
      </c>
      <c r="I16" s="75">
        <f t="shared" si="5"/>
        <v>76000</v>
      </c>
    </row>
    <row r="17" spans="1:9" s="8" customFormat="1" ht="18" customHeight="1" thickTop="1" thickBot="1" x14ac:dyDescent="0.3">
      <c r="A17" s="560" t="s">
        <v>66</v>
      </c>
      <c r="B17" s="68" t="s">
        <v>878</v>
      </c>
      <c r="C17" s="267"/>
      <c r="D17" s="69">
        <f t="shared" ref="D17:I17" si="6">D9+D14+D16</f>
        <v>55446411</v>
      </c>
      <c r="E17" s="69">
        <f t="shared" si="6"/>
        <v>675335</v>
      </c>
      <c r="F17" s="69">
        <f t="shared" si="6"/>
        <v>56121746</v>
      </c>
      <c r="G17" s="69">
        <f t="shared" si="6"/>
        <v>0</v>
      </c>
      <c r="H17" s="69">
        <f t="shared" si="6"/>
        <v>56197746</v>
      </c>
      <c r="I17" s="942">
        <f t="shared" si="6"/>
        <v>76000</v>
      </c>
    </row>
    <row r="18" spans="1:9" ht="13.2" thickTop="1" x14ac:dyDescent="0.25"/>
  </sheetData>
  <mergeCells count="3">
    <mergeCell ref="A4:I4"/>
    <mergeCell ref="A10:A11"/>
    <mergeCell ref="B10:B11"/>
  </mergeCells>
  <phoneticPr fontId="0" type="noConversion"/>
  <pageMargins left="0.75" right="0.75" top="1" bottom="1" header="0.5" footer="0.5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zoomScaleNormal="100" workbookViewId="0"/>
  </sheetViews>
  <sheetFormatPr defaultRowHeight="12.6" x14ac:dyDescent="0.25"/>
  <cols>
    <col min="1" max="1" width="5.6640625" style="9" customWidth="1"/>
    <col min="2" max="2" width="49.6640625" style="9" customWidth="1"/>
    <col min="3" max="4" width="11.6640625" style="9" customWidth="1"/>
    <col min="5" max="5" width="11.6640625" customWidth="1"/>
  </cols>
  <sheetData>
    <row r="1" spans="1:5" s="15" customFormat="1" ht="15" customHeight="1" x14ac:dyDescent="0.25">
      <c r="A1" s="14"/>
      <c r="B1" s="4"/>
      <c r="C1" s="4"/>
      <c r="E1" s="5" t="s">
        <v>390</v>
      </c>
    </row>
    <row r="2" spans="1:5" s="15" customFormat="1" ht="15" customHeight="1" x14ac:dyDescent="0.25">
      <c r="A2" s="14"/>
      <c r="B2" s="4"/>
      <c r="C2" s="4"/>
      <c r="E2" s="5" t="str">
        <f>'1.d sz. melléklet'!F2</f>
        <v>a  6/2020. (VI.11.) önkormányzati rendelethez</v>
      </c>
    </row>
    <row r="3" spans="1:5" s="15" customFormat="1" ht="15" customHeight="1" x14ac:dyDescent="0.25">
      <c r="A3" s="14"/>
      <c r="B3" s="8"/>
      <c r="C3" s="8"/>
      <c r="D3" s="8"/>
    </row>
    <row r="4" spans="1:5" s="15" customFormat="1" ht="15" customHeight="1" x14ac:dyDescent="0.25">
      <c r="A4" s="978" t="s">
        <v>725</v>
      </c>
      <c r="B4" s="978"/>
      <c r="C4" s="978"/>
      <c r="D4" s="978"/>
      <c r="E4" s="978"/>
    </row>
    <row r="5" spans="1:5" s="15" customFormat="1" ht="15" customHeight="1" thickBot="1" x14ac:dyDescent="0.3">
      <c r="A5" s="14"/>
      <c r="B5" s="10"/>
      <c r="C5" s="10"/>
      <c r="E5" s="5" t="s">
        <v>529</v>
      </c>
    </row>
    <row r="6" spans="1:5" s="15" customFormat="1" ht="48.6" thickTop="1" x14ac:dyDescent="0.25">
      <c r="A6" s="29" t="s">
        <v>140</v>
      </c>
      <c r="B6" s="30" t="s">
        <v>122</v>
      </c>
      <c r="C6" s="203" t="s">
        <v>138</v>
      </c>
      <c r="D6" s="30" t="s">
        <v>20</v>
      </c>
      <c r="E6" s="31" t="s">
        <v>22</v>
      </c>
    </row>
    <row r="7" spans="1:5" s="15" customFormat="1" ht="15" customHeight="1" thickBot="1" x14ac:dyDescent="0.3">
      <c r="A7" s="46" t="s">
        <v>447</v>
      </c>
      <c r="B7" s="47" t="s">
        <v>448</v>
      </c>
      <c r="C7" s="423" t="s">
        <v>449</v>
      </c>
      <c r="D7" s="47" t="s">
        <v>450</v>
      </c>
      <c r="E7" s="48" t="s">
        <v>462</v>
      </c>
    </row>
    <row r="8" spans="1:5" s="1" customFormat="1" ht="15" customHeight="1" thickTop="1" x14ac:dyDescent="0.25">
      <c r="A8" s="179" t="s">
        <v>59</v>
      </c>
      <c r="B8" s="424" t="s">
        <v>305</v>
      </c>
      <c r="C8" s="486">
        <f>'3. sz. melléklet'!C8+'26.sz. melléklet'!C8</f>
        <v>101387605</v>
      </c>
      <c r="D8" s="191">
        <f>'3. sz. melléklet'!D8+'26.sz. melléklet'!D8</f>
        <v>0</v>
      </c>
      <c r="E8" s="181">
        <f>'3. sz. melléklet'!E8+'26.sz. melléklet'!E8</f>
        <v>99711601</v>
      </c>
    </row>
    <row r="9" spans="1:5" s="1" customFormat="1" ht="24" x14ac:dyDescent="0.25">
      <c r="A9" s="182" t="s">
        <v>60</v>
      </c>
      <c r="B9" s="425" t="s">
        <v>306</v>
      </c>
      <c r="C9" s="487">
        <f>'3. sz. melléklet'!C9+'26.sz. melléklet'!C9</f>
        <v>57998028</v>
      </c>
      <c r="D9" s="192">
        <f>'3. sz. melléklet'!D9+'26.sz. melléklet'!D9</f>
        <v>0</v>
      </c>
      <c r="E9" s="184">
        <f>'3. sz. melléklet'!E9+'26.sz. melléklet'!E9</f>
        <v>60397833</v>
      </c>
    </row>
    <row r="10" spans="1:5" s="1" customFormat="1" ht="15" customHeight="1" x14ac:dyDescent="0.25">
      <c r="A10" s="182" t="s">
        <v>61</v>
      </c>
      <c r="B10" s="425" t="s">
        <v>307</v>
      </c>
      <c r="C10" s="487">
        <f>'3. sz. melléklet'!C10+'26.sz. melléklet'!C10</f>
        <v>7003152</v>
      </c>
      <c r="D10" s="192">
        <f>'3. sz. melléklet'!D10+'26.sz. melléklet'!D10</f>
        <v>0</v>
      </c>
      <c r="E10" s="184">
        <f>'3. sz. melléklet'!E10+'26.sz. melléklet'!E10</f>
        <v>8857445</v>
      </c>
    </row>
    <row r="11" spans="1:5" s="1" customFormat="1" ht="15" customHeight="1" x14ac:dyDescent="0.25">
      <c r="A11" s="185" t="s">
        <v>62</v>
      </c>
      <c r="B11" s="426" t="s">
        <v>308</v>
      </c>
      <c r="C11" s="227">
        <f>'3. sz. melléklet'!C11+'26.sz. melléklet'!C11</f>
        <v>166388785</v>
      </c>
      <c r="D11" s="193">
        <f>'3. sz. melléklet'!D11+'26.sz. melléklet'!D11</f>
        <v>0</v>
      </c>
      <c r="E11" s="187">
        <f>'3. sz. melléklet'!E11+'26.sz. melléklet'!E11</f>
        <v>168966879</v>
      </c>
    </row>
    <row r="12" spans="1:5" s="1" customFormat="1" ht="15" customHeight="1" x14ac:dyDescent="0.25">
      <c r="A12" s="182" t="s">
        <v>63</v>
      </c>
      <c r="B12" s="425" t="s">
        <v>317</v>
      </c>
      <c r="C12" s="487">
        <f>'3. sz. melléklet'!C12+'26.sz. melléklet'!C12</f>
        <v>0</v>
      </c>
      <c r="D12" s="192">
        <f>'3. sz. melléklet'!D12+'26.sz. melléklet'!D12</f>
        <v>0</v>
      </c>
      <c r="E12" s="184">
        <f>'3. sz. melléklet'!E12+'26.sz. melléklet'!E12</f>
        <v>0</v>
      </c>
    </row>
    <row r="13" spans="1:5" s="1" customFormat="1" ht="15" customHeight="1" x14ac:dyDescent="0.25">
      <c r="A13" s="182" t="s">
        <v>64</v>
      </c>
      <c r="B13" s="425" t="s">
        <v>318</v>
      </c>
      <c r="C13" s="487">
        <f>'3. sz. melléklet'!C13+'26.sz. melléklet'!C13</f>
        <v>0</v>
      </c>
      <c r="D13" s="192">
        <f>'3. sz. melléklet'!D13+'26.sz. melléklet'!D13</f>
        <v>0</v>
      </c>
      <c r="E13" s="184">
        <f>'3. sz. melléklet'!E13+'26.sz. melléklet'!E13</f>
        <v>0</v>
      </c>
    </row>
    <row r="14" spans="1:5" s="1" customFormat="1" ht="15" customHeight="1" x14ac:dyDescent="0.25">
      <c r="A14" s="185" t="s">
        <v>65</v>
      </c>
      <c r="B14" s="426" t="s">
        <v>309</v>
      </c>
      <c r="C14" s="227">
        <f>'3. sz. melléklet'!C14+'26.sz. melléklet'!C14</f>
        <v>0</v>
      </c>
      <c r="D14" s="193">
        <f>'3. sz. melléklet'!D14+'26.sz. melléklet'!D14</f>
        <v>0</v>
      </c>
      <c r="E14" s="187">
        <f>'3. sz. melléklet'!E14+'26.sz. melléklet'!E14</f>
        <v>0</v>
      </c>
    </row>
    <row r="15" spans="1:5" s="1" customFormat="1" x14ac:dyDescent="0.25">
      <c r="A15" s="182" t="s">
        <v>66</v>
      </c>
      <c r="B15" s="425" t="s">
        <v>310</v>
      </c>
      <c r="C15" s="487">
        <f>'3. sz. melléklet'!C15+'26.sz. melléklet'!C15-18692997</f>
        <v>72400452</v>
      </c>
      <c r="D15" s="192">
        <f>'3. sz. melléklet'!D15+'26.sz. melléklet'!D15</f>
        <v>0</v>
      </c>
      <c r="E15" s="184">
        <f>'3. sz. melléklet'!E15+'26.sz. melléklet'!E15-20375462</f>
        <v>73656638</v>
      </c>
    </row>
    <row r="16" spans="1:5" s="1" customFormat="1" ht="15" customHeight="1" x14ac:dyDescent="0.25">
      <c r="A16" s="182" t="s">
        <v>67</v>
      </c>
      <c r="B16" s="425" t="s">
        <v>311</v>
      </c>
      <c r="C16" s="487">
        <f>'3. sz. melléklet'!C16+'26.sz. melléklet'!C16</f>
        <v>30299506</v>
      </c>
      <c r="D16" s="192">
        <f>'3. sz. melléklet'!D16+'26.sz. melléklet'!D16</f>
        <v>0</v>
      </c>
      <c r="E16" s="184">
        <f>'3. sz. melléklet'!E16+'26.sz. melléklet'!E16</f>
        <v>10146721</v>
      </c>
    </row>
    <row r="17" spans="1:5" s="1" customFormat="1" ht="15" customHeight="1" x14ac:dyDescent="0.25">
      <c r="A17" s="182" t="s">
        <v>68</v>
      </c>
      <c r="B17" s="425" t="s">
        <v>530</v>
      </c>
      <c r="C17" s="487">
        <f>'3. sz. melléklet'!C17+'26.sz. melléklet'!C17</f>
        <v>34205654</v>
      </c>
      <c r="D17" s="192">
        <f>'3. sz. melléklet'!D17+'26.sz. melléklet'!D17</f>
        <v>0</v>
      </c>
      <c r="E17" s="184">
        <f>'3. sz. melléklet'!E17+'26.sz. melléklet'!E17</f>
        <v>60062823</v>
      </c>
    </row>
    <row r="18" spans="1:5" s="1" customFormat="1" ht="15" customHeight="1" x14ac:dyDescent="0.25">
      <c r="A18" s="182">
        <v>11</v>
      </c>
      <c r="B18" s="425" t="s">
        <v>531</v>
      </c>
      <c r="C18" s="487">
        <f>'3. sz. melléklet'!C18+'26.sz. melléklet'!C18</f>
        <v>37757</v>
      </c>
      <c r="D18" s="192">
        <f>'3. sz. melléklet'!D18+'26.sz. melléklet'!D18</f>
        <v>0</v>
      </c>
      <c r="E18" s="184">
        <f>'3. sz. melléklet'!E18+'26.sz. melléklet'!E18</f>
        <v>7746598</v>
      </c>
    </row>
    <row r="19" spans="1:5" s="1" customFormat="1" ht="15" customHeight="1" x14ac:dyDescent="0.25">
      <c r="A19" s="185">
        <v>12</v>
      </c>
      <c r="B19" s="426" t="s">
        <v>536</v>
      </c>
      <c r="C19" s="227">
        <f>SUM(C15:C18)</f>
        <v>136943369</v>
      </c>
      <c r="D19" s="193">
        <f>'3. sz. melléklet'!D19+'26.sz. melléklet'!D19</f>
        <v>0</v>
      </c>
      <c r="E19" s="187">
        <f>SUM(E15:E18)</f>
        <v>151612780</v>
      </c>
    </row>
    <row r="20" spans="1:5" s="1" customFormat="1" ht="15" customHeight="1" x14ac:dyDescent="0.25">
      <c r="A20" s="182">
        <v>13</v>
      </c>
      <c r="B20" s="425" t="s">
        <v>532</v>
      </c>
      <c r="C20" s="487">
        <f>'3. sz. melléklet'!C20+'26.sz. melléklet'!C20</f>
        <v>9983249</v>
      </c>
      <c r="D20" s="192">
        <f>'3. sz. melléklet'!D20+'26.sz. melléklet'!D20</f>
        <v>0</v>
      </c>
      <c r="E20" s="184">
        <f>'3. sz. melléklet'!E20+'26.sz. melléklet'!E20</f>
        <v>12235101</v>
      </c>
    </row>
    <row r="21" spans="1:5" s="1" customFormat="1" ht="15" customHeight="1" x14ac:dyDescent="0.25">
      <c r="A21" s="182">
        <v>14</v>
      </c>
      <c r="B21" s="425" t="s">
        <v>533</v>
      </c>
      <c r="C21" s="487">
        <f>'3. sz. melléklet'!C21+'26.sz. melléklet'!C21</f>
        <v>62487358</v>
      </c>
      <c r="D21" s="192">
        <f>'3. sz. melléklet'!D21+'26.sz. melléklet'!D21</f>
        <v>0</v>
      </c>
      <c r="E21" s="184">
        <f>'3. sz. melléklet'!E21+'26.sz. melléklet'!E21</f>
        <v>71739148</v>
      </c>
    </row>
    <row r="22" spans="1:5" s="1" customFormat="1" ht="15" customHeight="1" x14ac:dyDescent="0.25">
      <c r="A22" s="182">
        <v>15</v>
      </c>
      <c r="B22" s="425" t="s">
        <v>534</v>
      </c>
      <c r="C22" s="487">
        <f>'3. sz. melléklet'!C22+'26.sz. melléklet'!C22</f>
        <v>263250</v>
      </c>
      <c r="D22" s="192">
        <f>'3. sz. melléklet'!D22+'26.sz. melléklet'!D22</f>
        <v>0</v>
      </c>
      <c r="E22" s="184">
        <f>'3. sz. melléklet'!E22+'26.sz. melléklet'!E22</f>
        <v>279500</v>
      </c>
    </row>
    <row r="23" spans="1:5" s="1" customFormat="1" ht="15" customHeight="1" x14ac:dyDescent="0.25">
      <c r="A23" s="182">
        <v>16</v>
      </c>
      <c r="B23" s="425" t="s">
        <v>535</v>
      </c>
      <c r="C23" s="487">
        <f>'3. sz. melléklet'!C23+'26.sz. melléklet'!C23</f>
        <v>0</v>
      </c>
      <c r="D23" s="192">
        <f>'3. sz. melléklet'!D23+'26.sz. melléklet'!D23</f>
        <v>0</v>
      </c>
      <c r="E23" s="184">
        <f>'3. sz. melléklet'!E23+'26.sz. melléklet'!E23</f>
        <v>64015</v>
      </c>
    </row>
    <row r="24" spans="1:5" ht="15" customHeight="1" x14ac:dyDescent="0.25">
      <c r="A24" s="185">
        <v>17</v>
      </c>
      <c r="B24" s="426" t="s">
        <v>537</v>
      </c>
      <c r="C24" s="227">
        <f>'3. sz. melléklet'!C24+'26.sz. melléklet'!C24</f>
        <v>72733857</v>
      </c>
      <c r="D24" s="193">
        <f>'3. sz. melléklet'!D24+'26.sz. melléklet'!D24</f>
        <v>0</v>
      </c>
      <c r="E24" s="187">
        <f>'3. sz. melléklet'!E24+'26.sz. melléklet'!E24</f>
        <v>84317764</v>
      </c>
    </row>
    <row r="25" spans="1:5" ht="15" customHeight="1" x14ac:dyDescent="0.25">
      <c r="A25" s="182">
        <v>18</v>
      </c>
      <c r="B25" s="425" t="s">
        <v>538</v>
      </c>
      <c r="C25" s="487">
        <f>'3. sz. melléklet'!C25+'26.sz. melléklet'!C25</f>
        <v>48865272</v>
      </c>
      <c r="D25" s="192">
        <f>'3. sz. melléklet'!D25+'26.sz. melléklet'!D25</f>
        <v>0</v>
      </c>
      <c r="E25" s="184">
        <f>'3. sz. melléklet'!E25+'26.sz. melléklet'!E25</f>
        <v>53071348</v>
      </c>
    </row>
    <row r="26" spans="1:5" ht="15" customHeight="1" x14ac:dyDescent="0.25">
      <c r="A26" s="182">
        <v>19</v>
      </c>
      <c r="B26" s="425" t="s">
        <v>539</v>
      </c>
      <c r="C26" s="487">
        <f>'3. sz. melléklet'!C26+'26.sz. melléklet'!C26</f>
        <v>15939688</v>
      </c>
      <c r="D26" s="192">
        <f>'3. sz. melléklet'!D26+'26.sz. melléklet'!D26</f>
        <v>0</v>
      </c>
      <c r="E26" s="184">
        <f>'3. sz. melléklet'!E26+'26.sz. melléklet'!E26</f>
        <v>16677538</v>
      </c>
    </row>
    <row r="27" spans="1:5" ht="15" customHeight="1" x14ac:dyDescent="0.25">
      <c r="A27" s="182">
        <v>20</v>
      </c>
      <c r="B27" s="425" t="s">
        <v>540</v>
      </c>
      <c r="C27" s="487">
        <f>'3. sz. melléklet'!C27+'26.sz. melléklet'!C27</f>
        <v>13214513</v>
      </c>
      <c r="D27" s="192">
        <f>'3. sz. melléklet'!D27+'26.sz. melléklet'!D27</f>
        <v>0</v>
      </c>
      <c r="E27" s="184">
        <f>'3. sz. melléklet'!E27+'26.sz. melléklet'!E27</f>
        <v>13598782</v>
      </c>
    </row>
    <row r="28" spans="1:5" ht="15" customHeight="1" x14ac:dyDescent="0.25">
      <c r="A28" s="185">
        <v>21</v>
      </c>
      <c r="B28" s="426" t="s">
        <v>541</v>
      </c>
      <c r="C28" s="227">
        <f>'3. sz. melléklet'!C28+'26.sz. melléklet'!C28</f>
        <v>78019473</v>
      </c>
      <c r="D28" s="193">
        <f>'3. sz. melléklet'!D28+'26.sz. melléklet'!D28</f>
        <v>0</v>
      </c>
      <c r="E28" s="187">
        <f>'3. sz. melléklet'!E28+'26.sz. melléklet'!E28</f>
        <v>83347668</v>
      </c>
    </row>
    <row r="29" spans="1:5" ht="15" customHeight="1" x14ac:dyDescent="0.25">
      <c r="A29" s="185">
        <v>22</v>
      </c>
      <c r="B29" s="426" t="s">
        <v>312</v>
      </c>
      <c r="C29" s="227">
        <f>'3. sz. melléklet'!C29+'26.sz. melléklet'!C29</f>
        <v>45908122</v>
      </c>
      <c r="D29" s="193">
        <f>'3. sz. melléklet'!D29+'26.sz. melléklet'!D29</f>
        <v>0</v>
      </c>
      <c r="E29" s="187">
        <f>'3. sz. melléklet'!E29+'26.sz. melléklet'!E29</f>
        <v>52886350</v>
      </c>
    </row>
    <row r="30" spans="1:5" ht="15" customHeight="1" x14ac:dyDescent="0.25">
      <c r="A30" s="185">
        <v>23</v>
      </c>
      <c r="B30" s="426" t="s">
        <v>313</v>
      </c>
      <c r="C30" s="227">
        <f>'3. sz. melléklet'!C30+'26.sz. melléklet'!C30-18692997</f>
        <v>86718028</v>
      </c>
      <c r="D30" s="193">
        <f>'3. sz. melléklet'!D30+'26.sz. melléklet'!D30</f>
        <v>0</v>
      </c>
      <c r="E30" s="187">
        <f>'3. sz. melléklet'!E30+'26.sz. melléklet'!E30-20375462</f>
        <v>86400542</v>
      </c>
    </row>
    <row r="31" spans="1:5" ht="18" customHeight="1" x14ac:dyDescent="0.25">
      <c r="A31" s="185">
        <v>24</v>
      </c>
      <c r="B31" s="426" t="s">
        <v>23</v>
      </c>
      <c r="C31" s="227">
        <f>'3. sz. melléklet'!C31+'26.sz. melléklet'!C31</f>
        <v>19952674</v>
      </c>
      <c r="D31" s="491">
        <f>'3. sz. melléklet'!D31+'26.sz. melléklet'!D31</f>
        <v>0</v>
      </c>
      <c r="E31" s="226">
        <f>'3. sz. melléklet'!E31+'26.sz. melléklet'!E31</f>
        <v>13627335</v>
      </c>
    </row>
    <row r="32" spans="1:5" ht="15" customHeight="1" x14ac:dyDescent="0.25">
      <c r="A32" s="182">
        <v>25</v>
      </c>
      <c r="B32" s="478" t="s">
        <v>542</v>
      </c>
      <c r="C32" s="487">
        <f>'3. sz. melléklet'!C32+'26.sz. melléklet'!C32</f>
        <v>299000</v>
      </c>
      <c r="D32" s="192">
        <f>'3. sz. melléklet'!D32+'26.sz. melléklet'!D32</f>
        <v>0</v>
      </c>
      <c r="E32" s="184">
        <f>'3. sz. melléklet'!E32+'26.sz. melléklet'!E32</f>
        <v>0</v>
      </c>
    </row>
    <row r="33" spans="1:5" ht="24" x14ac:dyDescent="0.25">
      <c r="A33" s="664">
        <v>26</v>
      </c>
      <c r="B33" s="593" t="s">
        <v>543</v>
      </c>
      <c r="C33" s="487">
        <f>'3. sz. melléklet'!C33+'26.sz. melléklet'!C33</f>
        <v>0</v>
      </c>
      <c r="D33" s="192">
        <f>'3. sz. melléklet'!D33+'26.sz. melléklet'!D33</f>
        <v>0</v>
      </c>
      <c r="E33" s="184">
        <f>'3. sz. melléklet'!E33+'26.sz. melléklet'!E33</f>
        <v>0</v>
      </c>
    </row>
    <row r="34" spans="1:5" ht="24" x14ac:dyDescent="0.25">
      <c r="A34" s="664">
        <v>27</v>
      </c>
      <c r="B34" s="593" t="s">
        <v>544</v>
      </c>
      <c r="C34" s="487">
        <f>'3. sz. melléklet'!C34+'26.sz. melléklet'!C34</f>
        <v>0</v>
      </c>
      <c r="D34" s="192">
        <f>'3. sz. melléklet'!D34+'26.sz. melléklet'!D34</f>
        <v>0</v>
      </c>
      <c r="E34" s="184">
        <f>'3. sz. melléklet'!E34+'26.sz. melléklet'!E34</f>
        <v>0</v>
      </c>
    </row>
    <row r="35" spans="1:5" ht="24" x14ac:dyDescent="0.25">
      <c r="A35" s="182">
        <v>28</v>
      </c>
      <c r="B35" s="665" t="s">
        <v>545</v>
      </c>
      <c r="C35" s="487">
        <f>'3. sz. melléklet'!C35+'26.sz. melléklet'!C35</f>
        <v>417453</v>
      </c>
      <c r="D35" s="192">
        <f>'3. sz. melléklet'!D35+'26.sz. melléklet'!D35</f>
        <v>0</v>
      </c>
      <c r="E35" s="184">
        <f>'3. sz. melléklet'!E35+'26.sz. melléklet'!E35</f>
        <v>1743</v>
      </c>
    </row>
    <row r="36" spans="1:5" ht="15" customHeight="1" x14ac:dyDescent="0.25">
      <c r="A36" s="182">
        <v>29</v>
      </c>
      <c r="B36" s="478" t="s">
        <v>546</v>
      </c>
      <c r="C36" s="558">
        <f>'3. sz. melléklet'!C36+'26.sz. melléklet'!C36</f>
        <v>0</v>
      </c>
      <c r="D36" s="479">
        <f>'3. sz. melléklet'!D36+'26.sz. melléklet'!D36</f>
        <v>0</v>
      </c>
      <c r="E36" s="480">
        <f>'3. sz. melléklet'!E36+'26.sz. melléklet'!E36</f>
        <v>0</v>
      </c>
    </row>
    <row r="37" spans="1:5" ht="24" x14ac:dyDescent="0.25">
      <c r="A37" s="664">
        <v>30</v>
      </c>
      <c r="B37" s="593" t="s">
        <v>547</v>
      </c>
      <c r="C37" s="558">
        <f>'3. sz. melléklet'!C37+'26.sz. melléklet'!C37</f>
        <v>0</v>
      </c>
      <c r="D37" s="479">
        <f>'3. sz. melléklet'!D37+'26.sz. melléklet'!D37</f>
        <v>0</v>
      </c>
      <c r="E37" s="480">
        <f>'3. sz. melléklet'!E37+'26.sz. melléklet'!E37</f>
        <v>0</v>
      </c>
    </row>
    <row r="38" spans="1:5" ht="24" x14ac:dyDescent="0.25">
      <c r="A38" s="664">
        <v>31</v>
      </c>
      <c r="B38" s="593" t="s">
        <v>548</v>
      </c>
      <c r="C38" s="558">
        <f>'3. sz. melléklet'!C38+'26.sz. melléklet'!C38</f>
        <v>0</v>
      </c>
      <c r="D38" s="479">
        <f>'3. sz. melléklet'!D38+'26.sz. melléklet'!D38</f>
        <v>0</v>
      </c>
      <c r="E38" s="480">
        <f>'3. sz. melléklet'!E38+'26.sz. melléklet'!E38</f>
        <v>0</v>
      </c>
    </row>
    <row r="39" spans="1:5" ht="23.4" thickBot="1" x14ac:dyDescent="0.3">
      <c r="A39" s="668">
        <v>32</v>
      </c>
      <c r="B39" s="669" t="s">
        <v>549</v>
      </c>
      <c r="C39" s="488">
        <f>'3. sz. melléklet'!C39+'26.sz. melléklet'!C39</f>
        <v>716453</v>
      </c>
      <c r="D39" s="488">
        <f>'3. sz. melléklet'!D39+'26.sz. melléklet'!D39</f>
        <v>0</v>
      </c>
      <c r="E39" s="214">
        <f>'3. sz. melléklet'!E39+'26.sz. melléklet'!E39</f>
        <v>1743</v>
      </c>
    </row>
    <row r="40" spans="1:5" ht="9" customHeight="1" thickTop="1" x14ac:dyDescent="0.25">
      <c r="A40" s="476"/>
      <c r="B40" s="477"/>
      <c r="C40" s="152"/>
      <c r="D40" s="152"/>
      <c r="E40" s="152"/>
    </row>
    <row r="41" spans="1:5" ht="15" customHeight="1" x14ac:dyDescent="0.25">
      <c r="A41" s="178"/>
      <c r="B41" s="174"/>
      <c r="C41" s="175"/>
      <c r="D41" s="175"/>
      <c r="E41" s="224" t="s">
        <v>389</v>
      </c>
    </row>
    <row r="42" spans="1:5" ht="15" customHeight="1" x14ac:dyDescent="0.25">
      <c r="A42" s="178"/>
      <c r="B42" s="174"/>
      <c r="C42" s="175"/>
      <c r="D42" s="175"/>
      <c r="E42" s="224" t="str">
        <f>E2</f>
        <v>a  6/2020. (VI.11.) önkormányzati rendelethez</v>
      </c>
    </row>
    <row r="43" spans="1:5" ht="15" customHeight="1" x14ac:dyDescent="0.25">
      <c r="A43" s="178"/>
      <c r="C43" s="175"/>
      <c r="D43" s="175"/>
      <c r="E43" s="175"/>
    </row>
    <row r="44" spans="1:5" ht="15" customHeight="1" thickBot="1" x14ac:dyDescent="0.3">
      <c r="A44" s="178"/>
      <c r="B44" s="174"/>
      <c r="C44" s="10"/>
      <c r="D44" s="15"/>
      <c r="E44" s="5" t="s">
        <v>529</v>
      </c>
    </row>
    <row r="45" spans="1:5" ht="48.75" customHeight="1" thickTop="1" x14ac:dyDescent="0.25">
      <c r="A45" s="29" t="s">
        <v>140</v>
      </c>
      <c r="B45" s="30" t="s">
        <v>122</v>
      </c>
      <c r="C45" s="203" t="s">
        <v>138</v>
      </c>
      <c r="D45" s="30" t="s">
        <v>20</v>
      </c>
      <c r="E45" s="31" t="s">
        <v>22</v>
      </c>
    </row>
    <row r="46" spans="1:5" ht="15" customHeight="1" thickBot="1" x14ac:dyDescent="0.3">
      <c r="A46" s="46" t="s">
        <v>447</v>
      </c>
      <c r="B46" s="47" t="s">
        <v>461</v>
      </c>
      <c r="C46" s="423" t="s">
        <v>449</v>
      </c>
      <c r="D46" s="47" t="s">
        <v>450</v>
      </c>
      <c r="E46" s="48" t="s">
        <v>462</v>
      </c>
    </row>
    <row r="47" spans="1:5" ht="15" customHeight="1" thickTop="1" x14ac:dyDescent="0.25">
      <c r="A47" s="667">
        <v>33</v>
      </c>
      <c r="B47" s="593" t="s">
        <v>554</v>
      </c>
      <c r="C47" s="558">
        <f>'3. sz. melléklet'!C46+'26.sz. melléklet'!C47</f>
        <v>0</v>
      </c>
      <c r="D47" s="479">
        <f>'3. sz. melléklet'!D46+'26.sz. melléklet'!D47</f>
        <v>0</v>
      </c>
      <c r="E47" s="480">
        <f>'3. sz. melléklet'!E46+'26.sz. melléklet'!E47</f>
        <v>14200000</v>
      </c>
    </row>
    <row r="48" spans="1:5" ht="24" x14ac:dyDescent="0.25">
      <c r="A48" s="664">
        <v>34</v>
      </c>
      <c r="B48" s="593" t="s">
        <v>550</v>
      </c>
      <c r="C48" s="487">
        <f>'3. sz. melléklet'!C47+'26.sz. melléklet'!C48</f>
        <v>0</v>
      </c>
      <c r="D48" s="192">
        <f>'3. sz. melléklet'!D47+'26.sz. melléklet'!D48</f>
        <v>0</v>
      </c>
      <c r="E48" s="184">
        <f>'3. sz. melléklet'!E47+'26.sz. melléklet'!E48</f>
        <v>0</v>
      </c>
    </row>
    <row r="49" spans="1:6" ht="15" customHeight="1" x14ac:dyDescent="0.25">
      <c r="A49" s="664">
        <v>35</v>
      </c>
      <c r="B49" s="593" t="s">
        <v>551</v>
      </c>
      <c r="C49" s="487">
        <f>'3. sz. melléklet'!C48+'26.sz. melléklet'!C49</f>
        <v>5812</v>
      </c>
      <c r="D49" s="192">
        <f>'3. sz. melléklet'!D48+'26.sz. melléklet'!D49</f>
        <v>0</v>
      </c>
      <c r="E49" s="184">
        <f>'3. sz. melléklet'!E48+'26.sz. melléklet'!E49</f>
        <v>6093</v>
      </c>
    </row>
    <row r="50" spans="1:6" ht="15" customHeight="1" x14ac:dyDescent="0.25">
      <c r="A50" s="664">
        <v>36</v>
      </c>
      <c r="B50" s="593" t="s">
        <v>553</v>
      </c>
      <c r="C50" s="487">
        <f>'3. sz. melléklet'!C49+'26.sz. melléklet'!C50</f>
        <v>0</v>
      </c>
      <c r="D50" s="192">
        <f>'3. sz. melléklet'!D49+'26.sz. melléklet'!D50</f>
        <v>0</v>
      </c>
      <c r="E50" s="184">
        <f>'3. sz. melléklet'!E49+'26.sz. melléklet'!E50</f>
        <v>0</v>
      </c>
    </row>
    <row r="51" spans="1:6" ht="15" customHeight="1" x14ac:dyDescent="0.25">
      <c r="A51" s="664">
        <v>37</v>
      </c>
      <c r="B51" s="593" t="s">
        <v>552</v>
      </c>
      <c r="C51" s="487">
        <f>'3. sz. melléklet'!C50+'26.sz. melléklet'!C51</f>
        <v>3940</v>
      </c>
      <c r="D51" s="192">
        <f>'3. sz. melléklet'!D50+'26.sz. melléklet'!D51</f>
        <v>0</v>
      </c>
      <c r="E51" s="184">
        <f>'3. sz. melléklet'!E50+'26.sz. melléklet'!E51</f>
        <v>0</v>
      </c>
    </row>
    <row r="52" spans="1:6" ht="15" customHeight="1" x14ac:dyDescent="0.25">
      <c r="A52" s="185">
        <v>38</v>
      </c>
      <c r="B52" s="666" t="s">
        <v>555</v>
      </c>
      <c r="C52" s="227">
        <f>'3. sz. melléklet'!C51+'26.sz. melléklet'!C52</f>
        <v>9752</v>
      </c>
      <c r="D52" s="227">
        <f>'3. sz. melléklet'!D51+'26.sz. melléklet'!D52</f>
        <v>0</v>
      </c>
      <c r="E52" s="187">
        <f>'3. sz. melléklet'!E51+'26.sz. melléklet'!E52</f>
        <v>14206093</v>
      </c>
    </row>
    <row r="53" spans="1:6" ht="18" customHeight="1" thickBot="1" x14ac:dyDescent="0.3">
      <c r="A53" s="188">
        <v>39</v>
      </c>
      <c r="B53" s="427" t="s">
        <v>314</v>
      </c>
      <c r="C53" s="490">
        <f>'3. sz. melléklet'!C52+'26.sz. melléklet'!C53</f>
        <v>706701</v>
      </c>
      <c r="D53" s="194">
        <f>'3. sz. melléklet'!D52+'26.sz. melléklet'!D53</f>
        <v>0</v>
      </c>
      <c r="E53" s="190">
        <f>'3. sz. melléklet'!E52+'26.sz. melléklet'!E53</f>
        <v>-14204350</v>
      </c>
    </row>
    <row r="54" spans="1:6" ht="18" customHeight="1" thickTop="1" thickBot="1" x14ac:dyDescent="0.3">
      <c r="A54" s="188">
        <v>40</v>
      </c>
      <c r="B54" s="427" t="s">
        <v>556</v>
      </c>
      <c r="C54" s="490">
        <f>'3. sz. melléklet'!C53+'26.sz. melléklet'!C54</f>
        <v>20659375</v>
      </c>
      <c r="D54" s="194">
        <f>'3. sz. melléklet'!D53+'26.sz. melléklet'!D54</f>
        <v>0</v>
      </c>
      <c r="E54" s="190">
        <f>'3. sz. melléklet'!E53+'26.sz. melléklet'!E54</f>
        <v>-577015</v>
      </c>
    </row>
    <row r="55" spans="1:6" ht="18" customHeight="1" thickTop="1" x14ac:dyDescent="0.25">
      <c r="B55" s="153"/>
      <c r="C55" s="157"/>
      <c r="D55" s="157"/>
      <c r="E55" s="157"/>
    </row>
    <row r="56" spans="1:6" x14ac:dyDescent="0.25">
      <c r="B56" s="153"/>
      <c r="C56" s="157"/>
      <c r="D56" s="157"/>
      <c r="E56" s="157"/>
      <c r="F56" s="225"/>
    </row>
    <row r="57" spans="1:6" x14ac:dyDescent="0.25">
      <c r="B57" s="153"/>
      <c r="C57" s="157"/>
      <c r="D57" s="157"/>
      <c r="E57" s="157"/>
      <c r="F57" s="225"/>
    </row>
    <row r="58" spans="1:6" x14ac:dyDescent="0.25">
      <c r="B58" s="153"/>
      <c r="C58" s="152"/>
      <c r="D58" s="152"/>
      <c r="E58" s="152"/>
      <c r="F58" s="225"/>
    </row>
    <row r="59" spans="1:6" x14ac:dyDescent="0.25">
      <c r="B59" s="153"/>
      <c r="C59" s="152"/>
      <c r="D59" s="152"/>
      <c r="E59" s="152"/>
      <c r="F59" s="225"/>
    </row>
    <row r="60" spans="1:6" x14ac:dyDescent="0.25">
      <c r="B60" s="153"/>
      <c r="C60" s="157"/>
      <c r="D60" s="157"/>
      <c r="E60" s="157"/>
      <c r="F60" s="225"/>
    </row>
    <row r="61" spans="1:6" x14ac:dyDescent="0.25">
      <c r="B61" s="153"/>
      <c r="C61" s="157"/>
      <c r="D61" s="157"/>
      <c r="E61" s="157"/>
      <c r="F61" s="225"/>
    </row>
    <row r="62" spans="1:6" x14ac:dyDescent="0.25">
      <c r="B62" s="153"/>
      <c r="C62" s="157"/>
      <c r="D62" s="157"/>
      <c r="E62" s="157"/>
      <c r="F62" s="225"/>
    </row>
    <row r="63" spans="1:6" x14ac:dyDescent="0.25">
      <c r="B63" s="153"/>
      <c r="C63" s="157"/>
      <c r="D63" s="157"/>
      <c r="E63" s="157"/>
      <c r="F63" s="225"/>
    </row>
    <row r="64" spans="1:6" x14ac:dyDescent="0.25">
      <c r="F64" s="225"/>
    </row>
  </sheetData>
  <mergeCells count="1">
    <mergeCell ref="A4:E4"/>
  </mergeCells>
  <pageMargins left="0.74803149606299213" right="0.74803149606299213" top="0.78740157480314965" bottom="0.78740157480314965" header="0.51181102362204722" footer="0.51181102362204722"/>
  <pageSetup paperSize="9" scale="97" orientation="portrait" r:id="rId1"/>
  <headerFooter alignWithMargins="0"/>
  <rowBreaks count="1" manualBreakCount="1">
    <brk id="39" max="4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4"/>
  <dimension ref="A1:F24"/>
  <sheetViews>
    <sheetView zoomScaleNormal="100" workbookViewId="0"/>
  </sheetViews>
  <sheetFormatPr defaultRowHeight="12.6" x14ac:dyDescent="0.25"/>
  <cols>
    <col min="1" max="1" width="5.109375" style="9" customWidth="1"/>
    <col min="2" max="2" width="49.6640625" style="9" customWidth="1"/>
    <col min="3" max="6" width="16.6640625" style="9" customWidth="1"/>
  </cols>
  <sheetData>
    <row r="1" spans="1:6" ht="15" customHeight="1" x14ac:dyDescent="0.25">
      <c r="A1" s="14"/>
      <c r="B1" s="14"/>
      <c r="C1" s="4"/>
      <c r="D1" s="4"/>
      <c r="E1" s="4"/>
      <c r="F1" s="5" t="s">
        <v>480</v>
      </c>
    </row>
    <row r="2" spans="1:6" ht="15" customHeight="1" x14ac:dyDescent="0.25">
      <c r="A2" s="14"/>
      <c r="B2" s="14"/>
      <c r="C2" s="4"/>
      <c r="D2" s="4"/>
      <c r="E2" s="4"/>
      <c r="F2" s="5" t="str">
        <f>'1.d sz. melléklet'!F2</f>
        <v>a  6/2020. (VI.11.) önkormányzati rendelethez</v>
      </c>
    </row>
    <row r="3" spans="1:6" ht="8.25" customHeight="1" x14ac:dyDescent="0.25">
      <c r="A3" s="14"/>
      <c r="B3" s="14"/>
      <c r="C3" s="8"/>
      <c r="D3" s="8"/>
      <c r="E3" s="8"/>
      <c r="F3" s="8"/>
    </row>
    <row r="4" spans="1:6" ht="15" customHeight="1" x14ac:dyDescent="0.25">
      <c r="A4" s="1002" t="s">
        <v>516</v>
      </c>
      <c r="B4" s="1003"/>
      <c r="C4" s="1003"/>
      <c r="D4" s="1003"/>
      <c r="E4" s="1003"/>
      <c r="F4" s="1003"/>
    </row>
    <row r="5" spans="1:6" ht="15" customHeight="1" thickBot="1" x14ac:dyDescent="0.3">
      <c r="A5" s="14"/>
      <c r="B5" s="14"/>
      <c r="C5" s="10"/>
      <c r="D5" s="10"/>
      <c r="E5" s="10"/>
      <c r="F5" s="5" t="s">
        <v>529</v>
      </c>
    </row>
    <row r="6" spans="1:6" s="2" customFormat="1" ht="60.6" thickTop="1" x14ac:dyDescent="0.25">
      <c r="A6" s="29" t="s">
        <v>140</v>
      </c>
      <c r="B6" s="30" t="s">
        <v>122</v>
      </c>
      <c r="C6" s="30" t="s">
        <v>49</v>
      </c>
      <c r="D6" s="30" t="s">
        <v>879</v>
      </c>
      <c r="E6" s="30" t="s">
        <v>880</v>
      </c>
      <c r="F6" s="31" t="s">
        <v>884</v>
      </c>
    </row>
    <row r="7" spans="1:6" s="2" customFormat="1" ht="15" customHeight="1" thickBot="1" x14ac:dyDescent="0.3">
      <c r="A7" s="46" t="s">
        <v>447</v>
      </c>
      <c r="B7" s="47" t="s">
        <v>448</v>
      </c>
      <c r="C7" s="47" t="s">
        <v>449</v>
      </c>
      <c r="D7" s="47" t="s">
        <v>450</v>
      </c>
      <c r="E7" s="47" t="s">
        <v>451</v>
      </c>
      <c r="F7" s="48" t="s">
        <v>452</v>
      </c>
    </row>
    <row r="8" spans="1:6" ht="24.6" thickTop="1" x14ac:dyDescent="0.25">
      <c r="A8" s="773" t="s">
        <v>59</v>
      </c>
      <c r="B8" s="61" t="s">
        <v>882</v>
      </c>
      <c r="C8" s="62">
        <v>225699</v>
      </c>
      <c r="D8" s="62">
        <v>225699</v>
      </c>
      <c r="E8" s="62">
        <v>0</v>
      </c>
      <c r="F8" s="246">
        <f>C8-D8-E8</f>
        <v>0</v>
      </c>
    </row>
    <row r="9" spans="1:6" ht="15" customHeight="1" x14ac:dyDescent="0.25">
      <c r="A9" s="548" t="s">
        <v>60</v>
      </c>
      <c r="B9" s="852" t="s">
        <v>694</v>
      </c>
      <c r="C9" s="23">
        <v>1120500</v>
      </c>
      <c r="D9" s="23">
        <v>1120500</v>
      </c>
      <c r="E9" s="23">
        <v>0</v>
      </c>
      <c r="F9" s="50">
        <f t="shared" ref="F9:F16" si="0">C9-D9-E9</f>
        <v>0</v>
      </c>
    </row>
    <row r="10" spans="1:6" s="169" customFormat="1" ht="15" customHeight="1" x14ac:dyDescent="0.25">
      <c r="A10" s="177" t="s">
        <v>61</v>
      </c>
      <c r="B10" s="852" t="s">
        <v>515</v>
      </c>
      <c r="C10" s="23">
        <v>4185000</v>
      </c>
      <c r="D10" s="23">
        <v>3814702</v>
      </c>
      <c r="E10" s="23">
        <v>0</v>
      </c>
      <c r="F10" s="50">
        <f t="shared" si="0"/>
        <v>370298</v>
      </c>
    </row>
    <row r="11" spans="1:6" ht="24" x14ac:dyDescent="0.25">
      <c r="A11" s="548" t="s">
        <v>62</v>
      </c>
      <c r="B11" s="852" t="s">
        <v>148</v>
      </c>
      <c r="C11" s="23">
        <v>1800000</v>
      </c>
      <c r="D11" s="23">
        <v>1800000</v>
      </c>
      <c r="E11" s="23">
        <v>0</v>
      </c>
      <c r="F11" s="50">
        <f t="shared" si="0"/>
        <v>0</v>
      </c>
    </row>
    <row r="12" spans="1:6" ht="15" customHeight="1" x14ac:dyDescent="0.25">
      <c r="A12" s="177" t="s">
        <v>63</v>
      </c>
      <c r="B12" s="852" t="s">
        <v>607</v>
      </c>
      <c r="C12" s="23">
        <v>153433</v>
      </c>
      <c r="D12" s="23">
        <v>153433</v>
      </c>
      <c r="E12" s="23">
        <v>0</v>
      </c>
      <c r="F12" s="50">
        <f t="shared" si="0"/>
        <v>0</v>
      </c>
    </row>
    <row r="13" spans="1:6" ht="15" customHeight="1" x14ac:dyDescent="0.25">
      <c r="A13" s="548" t="s">
        <v>64</v>
      </c>
      <c r="B13" s="852" t="s">
        <v>50</v>
      </c>
      <c r="C13" s="23">
        <v>9225100</v>
      </c>
      <c r="D13" s="23">
        <v>9225100</v>
      </c>
      <c r="E13" s="23">
        <v>0</v>
      </c>
      <c r="F13" s="50">
        <f t="shared" si="0"/>
        <v>0</v>
      </c>
    </row>
    <row r="14" spans="1:6" ht="24" x14ac:dyDescent="0.25">
      <c r="A14" s="177" t="s">
        <v>65</v>
      </c>
      <c r="B14" s="852" t="s">
        <v>695</v>
      </c>
      <c r="C14" s="23">
        <v>518160</v>
      </c>
      <c r="D14" s="23">
        <v>518160</v>
      </c>
      <c r="E14" s="23">
        <v>0</v>
      </c>
      <c r="F14" s="50">
        <f t="shared" si="0"/>
        <v>0</v>
      </c>
    </row>
    <row r="15" spans="1:6" ht="24" customHeight="1" x14ac:dyDescent="0.25">
      <c r="A15" s="548" t="s">
        <v>66</v>
      </c>
      <c r="B15" s="852" t="s">
        <v>883</v>
      </c>
      <c r="C15" s="23">
        <v>307000</v>
      </c>
      <c r="D15" s="23">
        <v>196648</v>
      </c>
      <c r="E15" s="23">
        <v>0</v>
      </c>
      <c r="F15" s="50">
        <f t="shared" si="0"/>
        <v>110352</v>
      </c>
    </row>
    <row r="16" spans="1:6" ht="18" customHeight="1" thickBot="1" x14ac:dyDescent="0.3">
      <c r="A16" s="890" t="s">
        <v>67</v>
      </c>
      <c r="B16" s="249" t="s">
        <v>885</v>
      </c>
      <c r="C16" s="250">
        <f>SUM(C8:C15)</f>
        <v>17534892</v>
      </c>
      <c r="D16" s="250">
        <f>SUM(D8:D15)</f>
        <v>17054242</v>
      </c>
      <c r="E16" s="250">
        <f>SUM(E8:E15)</f>
        <v>0</v>
      </c>
      <c r="F16" s="251">
        <f t="shared" si="0"/>
        <v>480650</v>
      </c>
    </row>
    <row r="17" spans="1:6" ht="7.5" customHeight="1" thickTop="1" thickBot="1" x14ac:dyDescent="0.3">
      <c r="B17" s="956"/>
      <c r="C17" s="956"/>
    </row>
    <row r="18" spans="1:6" ht="62.25" customHeight="1" thickTop="1" x14ac:dyDescent="0.25">
      <c r="A18" s="29" t="s">
        <v>140</v>
      </c>
      <c r="B18" s="1033" t="s">
        <v>122</v>
      </c>
      <c r="C18" s="1034"/>
      <c r="D18" s="30" t="s">
        <v>949</v>
      </c>
      <c r="E18" s="30" t="s">
        <v>950</v>
      </c>
      <c r="F18" s="31" t="s">
        <v>970</v>
      </c>
    </row>
    <row r="19" spans="1:6" x14ac:dyDescent="0.25">
      <c r="A19" s="100" t="s">
        <v>447</v>
      </c>
      <c r="B19" s="1033" t="s">
        <v>448</v>
      </c>
      <c r="C19" s="1034"/>
      <c r="D19" s="95" t="s">
        <v>449</v>
      </c>
      <c r="E19" s="95" t="s">
        <v>450</v>
      </c>
      <c r="F19" s="101" t="s">
        <v>451</v>
      </c>
    </row>
    <row r="20" spans="1:6" ht="15" customHeight="1" x14ac:dyDescent="0.25">
      <c r="A20" s="548" t="s">
        <v>68</v>
      </c>
      <c r="B20" s="1030" t="s">
        <v>695</v>
      </c>
      <c r="C20" s="1030"/>
      <c r="D20" s="23">
        <v>426720</v>
      </c>
      <c r="E20" s="23">
        <v>426720</v>
      </c>
      <c r="F20" s="50">
        <v>0</v>
      </c>
    </row>
    <row r="21" spans="1:6" ht="24" customHeight="1" x14ac:dyDescent="0.25">
      <c r="A21" s="548" t="s">
        <v>124</v>
      </c>
      <c r="B21" s="1030" t="s">
        <v>951</v>
      </c>
      <c r="C21" s="1030"/>
      <c r="D21" s="23">
        <v>106680</v>
      </c>
      <c r="E21" s="23">
        <v>106680</v>
      </c>
      <c r="F21" s="50">
        <v>0</v>
      </c>
    </row>
    <row r="22" spans="1:6" ht="24" customHeight="1" x14ac:dyDescent="0.25">
      <c r="A22" s="548" t="s">
        <v>69</v>
      </c>
      <c r="B22" s="1030" t="s">
        <v>952</v>
      </c>
      <c r="C22" s="1030"/>
      <c r="D22" s="23">
        <v>672000</v>
      </c>
      <c r="E22" s="23">
        <v>659999</v>
      </c>
      <c r="F22" s="50">
        <v>12001</v>
      </c>
    </row>
    <row r="23" spans="1:6" ht="18" customHeight="1" thickBot="1" x14ac:dyDescent="0.3">
      <c r="A23" s="941" t="s">
        <v>125</v>
      </c>
      <c r="B23" s="1031" t="s">
        <v>971</v>
      </c>
      <c r="C23" s="1032"/>
      <c r="D23" s="116">
        <v>1205400</v>
      </c>
      <c r="E23" s="116">
        <v>1193399</v>
      </c>
      <c r="F23" s="75">
        <v>12001</v>
      </c>
    </row>
    <row r="24" spans="1:6" ht="13.2" thickTop="1" x14ac:dyDescent="0.25"/>
  </sheetData>
  <mergeCells count="7">
    <mergeCell ref="B22:C22"/>
    <mergeCell ref="B23:C23"/>
    <mergeCell ref="A4:F4"/>
    <mergeCell ref="B18:C18"/>
    <mergeCell ref="B19:C19"/>
    <mergeCell ref="B20:C20"/>
    <mergeCell ref="B21:C21"/>
  </mergeCells>
  <phoneticPr fontId="0" type="noConversion"/>
  <pageMargins left="0.75" right="0.75" top="1" bottom="1" header="0.5" footer="0.5"/>
  <pageSetup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"/>
  <dimension ref="A1:R35"/>
  <sheetViews>
    <sheetView zoomScaleNormal="100" workbookViewId="0"/>
  </sheetViews>
  <sheetFormatPr defaultRowHeight="12.6" x14ac:dyDescent="0.25"/>
  <cols>
    <col min="1" max="1" width="5.6640625" style="9" customWidth="1"/>
    <col min="2" max="2" width="34.6640625" style="9" customWidth="1"/>
    <col min="3" max="10" width="10.33203125" style="9" customWidth="1"/>
  </cols>
  <sheetData>
    <row r="1" spans="1:18" ht="13.5" customHeight="1" x14ac:dyDescent="0.25">
      <c r="A1"/>
      <c r="B1"/>
      <c r="C1"/>
      <c r="D1"/>
      <c r="E1"/>
      <c r="F1"/>
      <c r="G1"/>
      <c r="H1" s="14"/>
      <c r="I1" s="14"/>
      <c r="J1" s="5" t="s">
        <v>481</v>
      </c>
      <c r="K1" s="9"/>
      <c r="L1" s="9"/>
      <c r="M1" s="9"/>
      <c r="N1" s="9"/>
      <c r="O1" s="9"/>
      <c r="P1" s="9"/>
      <c r="Q1" s="9"/>
      <c r="R1" s="9"/>
    </row>
    <row r="2" spans="1:18" ht="13.5" customHeight="1" x14ac:dyDescent="0.25">
      <c r="A2"/>
      <c r="B2"/>
      <c r="C2"/>
      <c r="D2"/>
      <c r="E2"/>
      <c r="F2"/>
      <c r="G2"/>
      <c r="H2" s="14"/>
      <c r="I2" s="14"/>
      <c r="J2" s="5" t="str">
        <f>'1.d sz. melléklet'!F2</f>
        <v>a  6/2020. (VI.11.) önkormányzati rendelethez</v>
      </c>
      <c r="K2" s="9"/>
      <c r="L2" s="9"/>
      <c r="M2" s="9"/>
      <c r="N2" s="9"/>
      <c r="O2" s="9"/>
      <c r="P2" s="9"/>
      <c r="Q2" s="9"/>
      <c r="R2" s="9"/>
    </row>
    <row r="3" spans="1:18" ht="13.5" customHeight="1" x14ac:dyDescent="0.25">
      <c r="A3"/>
      <c r="B3"/>
      <c r="C3"/>
      <c r="D3"/>
      <c r="E3"/>
      <c r="F3"/>
      <c r="G3"/>
      <c r="H3" s="14"/>
      <c r="I3" s="14"/>
      <c r="J3" s="8"/>
      <c r="K3" s="9"/>
      <c r="L3" s="9"/>
      <c r="M3" s="9"/>
      <c r="N3" s="9"/>
      <c r="O3" s="9"/>
      <c r="P3" s="9"/>
      <c r="Q3" s="9"/>
      <c r="R3" s="9"/>
    </row>
    <row r="4" spans="1:18" ht="13.5" customHeight="1" x14ac:dyDescent="0.25">
      <c r="A4" s="1002" t="s">
        <v>886</v>
      </c>
      <c r="B4" s="1002"/>
      <c r="C4" s="1002"/>
      <c r="D4" s="1002"/>
      <c r="E4" s="1002"/>
      <c r="F4" s="1002"/>
      <c r="G4" s="1002"/>
      <c r="H4" s="1002"/>
      <c r="I4" s="1002"/>
      <c r="J4" s="1002"/>
    </row>
    <row r="5" spans="1:18" ht="13.5" customHeight="1" thickBot="1" x14ac:dyDescent="0.3">
      <c r="A5" s="14"/>
      <c r="B5" s="14"/>
      <c r="C5" s="10"/>
      <c r="D5" s="10"/>
      <c r="E5" s="10"/>
      <c r="F5" s="5"/>
      <c r="J5" s="5" t="s">
        <v>529</v>
      </c>
    </row>
    <row r="6" spans="1:18" s="1" customFormat="1" ht="60.6" thickTop="1" x14ac:dyDescent="0.25">
      <c r="A6" s="701" t="s">
        <v>140</v>
      </c>
      <c r="B6" s="700" t="s">
        <v>122</v>
      </c>
      <c r="C6" s="700" t="s">
        <v>35</v>
      </c>
      <c r="D6" s="700" t="s">
        <v>700</v>
      </c>
      <c r="E6" s="700" t="s">
        <v>36</v>
      </c>
      <c r="F6" s="700" t="s">
        <v>263</v>
      </c>
      <c r="G6" s="700" t="s">
        <v>265</v>
      </c>
      <c r="H6" s="700" t="s">
        <v>609</v>
      </c>
      <c r="I6" s="700" t="s">
        <v>264</v>
      </c>
      <c r="J6" s="702" t="s">
        <v>268</v>
      </c>
    </row>
    <row r="7" spans="1:18" s="1" customFormat="1" ht="13.5" customHeight="1" thickBot="1" x14ac:dyDescent="0.3">
      <c r="A7" s="100" t="s">
        <v>447</v>
      </c>
      <c r="B7" s="95" t="s">
        <v>448</v>
      </c>
      <c r="C7" s="95" t="s">
        <v>449</v>
      </c>
      <c r="D7" s="95" t="s">
        <v>450</v>
      </c>
      <c r="E7" s="95" t="s">
        <v>451</v>
      </c>
      <c r="F7" s="95" t="s">
        <v>452</v>
      </c>
      <c r="G7" s="777" t="s">
        <v>453</v>
      </c>
      <c r="H7" s="95" t="s">
        <v>454</v>
      </c>
      <c r="I7" s="95" t="s">
        <v>455</v>
      </c>
      <c r="J7" s="101" t="s">
        <v>456</v>
      </c>
    </row>
    <row r="8" spans="1:18" s="1" customFormat="1" ht="36.6" thickTop="1" x14ac:dyDescent="0.25">
      <c r="A8" s="18" t="s">
        <v>59</v>
      </c>
      <c r="B8" s="61" t="s">
        <v>259</v>
      </c>
      <c r="C8" s="62">
        <v>0</v>
      </c>
      <c r="D8" s="337">
        <v>0</v>
      </c>
      <c r="E8" s="62">
        <v>83033759</v>
      </c>
      <c r="F8" s="337">
        <v>0</v>
      </c>
      <c r="G8" s="776">
        <f t="shared" ref="G8:G9" si="0">C8+E8+F8</f>
        <v>83033759</v>
      </c>
      <c r="H8" s="337">
        <v>0</v>
      </c>
      <c r="I8" s="337">
        <v>83033759</v>
      </c>
      <c r="J8" s="338">
        <f t="shared" ref="J8:J9" si="1">C8-I8+E8-H8</f>
        <v>0</v>
      </c>
    </row>
    <row r="9" spans="1:18" s="1" customFormat="1" ht="36" x14ac:dyDescent="0.25">
      <c r="A9" s="20" t="s">
        <v>60</v>
      </c>
      <c r="B9" s="22" t="s">
        <v>258</v>
      </c>
      <c r="C9" s="23">
        <v>0</v>
      </c>
      <c r="D9" s="91">
        <v>0</v>
      </c>
      <c r="E9" s="23">
        <v>58289252</v>
      </c>
      <c r="F9" s="91">
        <v>0</v>
      </c>
      <c r="G9" s="91">
        <f t="shared" si="0"/>
        <v>58289252</v>
      </c>
      <c r="H9" s="91">
        <v>0</v>
      </c>
      <c r="I9" s="91">
        <v>58289252</v>
      </c>
      <c r="J9" s="92">
        <f t="shared" si="1"/>
        <v>0</v>
      </c>
    </row>
    <row r="10" spans="1:18" s="1" customFormat="1" ht="25.5" customHeight="1" x14ac:dyDescent="0.25">
      <c r="A10" s="20" t="s">
        <v>61</v>
      </c>
      <c r="B10" s="22" t="s">
        <v>257</v>
      </c>
      <c r="C10" s="23">
        <v>4544250</v>
      </c>
      <c r="D10" s="91">
        <v>0</v>
      </c>
      <c r="E10" s="23">
        <v>99711601</v>
      </c>
      <c r="F10" s="91">
        <v>4779932</v>
      </c>
      <c r="G10" s="91">
        <f>C10+E10+F10</f>
        <v>109035783</v>
      </c>
      <c r="H10" s="91">
        <v>0</v>
      </c>
      <c r="I10" s="91">
        <v>96812590</v>
      </c>
      <c r="J10" s="92">
        <f>C10-I10+E10-H10+F10</f>
        <v>12223193</v>
      </c>
    </row>
    <row r="11" spans="1:18" s="1" customFormat="1" ht="25.5" customHeight="1" x14ac:dyDescent="0.25">
      <c r="A11" s="20" t="s">
        <v>62</v>
      </c>
      <c r="B11" s="22" t="s">
        <v>260</v>
      </c>
      <c r="C11" s="23">
        <v>547500</v>
      </c>
      <c r="D11" s="91">
        <v>-482308</v>
      </c>
      <c r="E11" s="23">
        <v>88676943</v>
      </c>
      <c r="F11" s="91">
        <v>451097</v>
      </c>
      <c r="G11" s="91">
        <f>C11+E11</f>
        <v>89224443</v>
      </c>
      <c r="H11" s="91">
        <v>0</v>
      </c>
      <c r="I11" s="91">
        <v>88775952</v>
      </c>
      <c r="J11" s="92">
        <f>C11-I11+E11-H11+F11+D11</f>
        <v>417280</v>
      </c>
    </row>
    <row r="12" spans="1:18" s="1" customFormat="1" ht="25.5" customHeight="1" x14ac:dyDescent="0.25">
      <c r="A12" s="20" t="s">
        <v>63</v>
      </c>
      <c r="B12" s="923" t="s">
        <v>887</v>
      </c>
      <c r="C12" s="23">
        <v>0</v>
      </c>
      <c r="D12" s="91">
        <v>0</v>
      </c>
      <c r="E12" s="23">
        <v>6205544</v>
      </c>
      <c r="F12" s="91">
        <v>0</v>
      </c>
      <c r="G12" s="91">
        <f>C12+E12</f>
        <v>6205544</v>
      </c>
      <c r="H12" s="91">
        <v>0</v>
      </c>
      <c r="I12" s="91">
        <v>6205544</v>
      </c>
      <c r="J12" s="92">
        <f>C12-I12+E12-H12+F12+D12</f>
        <v>0</v>
      </c>
    </row>
    <row r="13" spans="1:18" s="1" customFormat="1" ht="25.5" customHeight="1" x14ac:dyDescent="0.25">
      <c r="A13" s="20" t="s">
        <v>64</v>
      </c>
      <c r="B13" s="22" t="s">
        <v>261</v>
      </c>
      <c r="C13" s="23">
        <v>0</v>
      </c>
      <c r="D13" s="91">
        <v>0</v>
      </c>
      <c r="E13" s="23">
        <v>769600</v>
      </c>
      <c r="F13" s="91">
        <v>0</v>
      </c>
      <c r="G13" s="91">
        <f>C13+E13</f>
        <v>769600</v>
      </c>
      <c r="H13" s="91">
        <v>0</v>
      </c>
      <c r="I13" s="91">
        <v>769600</v>
      </c>
      <c r="J13" s="92">
        <f t="shared" ref="J13:J18" si="2">C13-I13+E13-H13</f>
        <v>0</v>
      </c>
    </row>
    <row r="14" spans="1:18" s="1" customFormat="1" ht="25.5" customHeight="1" x14ac:dyDescent="0.25">
      <c r="A14" s="20" t="s">
        <v>65</v>
      </c>
      <c r="B14" s="22" t="s">
        <v>262</v>
      </c>
      <c r="C14" s="23">
        <v>0</v>
      </c>
      <c r="D14" s="91">
        <v>0</v>
      </c>
      <c r="E14" s="23">
        <v>2501571</v>
      </c>
      <c r="F14" s="91">
        <v>0</v>
      </c>
      <c r="G14" s="91">
        <f>C14+E14</f>
        <v>2501571</v>
      </c>
      <c r="H14" s="91">
        <v>0</v>
      </c>
      <c r="I14" s="91">
        <v>2501571</v>
      </c>
      <c r="J14" s="92">
        <f t="shared" si="2"/>
        <v>0</v>
      </c>
    </row>
    <row r="15" spans="1:18" s="1" customFormat="1" ht="25.5" customHeight="1" x14ac:dyDescent="0.25">
      <c r="A15" s="83" t="s">
        <v>66</v>
      </c>
      <c r="B15" s="33" t="s">
        <v>888</v>
      </c>
      <c r="C15" s="34">
        <f t="shared" ref="C15:J15" si="3">SUM(C8:C14)</f>
        <v>5091750</v>
      </c>
      <c r="D15" s="34">
        <f t="shared" si="3"/>
        <v>-482308</v>
      </c>
      <c r="E15" s="34">
        <f t="shared" si="3"/>
        <v>339188270</v>
      </c>
      <c r="F15" s="34">
        <f t="shared" si="3"/>
        <v>5231029</v>
      </c>
      <c r="G15" s="34">
        <f t="shared" si="3"/>
        <v>349059952</v>
      </c>
      <c r="H15" s="34">
        <f t="shared" si="3"/>
        <v>0</v>
      </c>
      <c r="I15" s="34">
        <f t="shared" si="3"/>
        <v>336388268</v>
      </c>
      <c r="J15" s="72">
        <f t="shared" si="3"/>
        <v>12640473</v>
      </c>
    </row>
    <row r="16" spans="1:18" ht="25.5" customHeight="1" x14ac:dyDescent="0.25">
      <c r="A16" s="874" t="s">
        <v>67</v>
      </c>
      <c r="B16" s="22" t="s">
        <v>586</v>
      </c>
      <c r="C16" s="23">
        <v>9083244</v>
      </c>
      <c r="D16" s="91">
        <v>0</v>
      </c>
      <c r="E16" s="23">
        <v>917541</v>
      </c>
      <c r="F16" s="91">
        <v>0</v>
      </c>
      <c r="G16" s="91">
        <f>C16+E16</f>
        <v>10000785</v>
      </c>
      <c r="H16" s="91">
        <v>0</v>
      </c>
      <c r="I16" s="91">
        <v>0</v>
      </c>
      <c r="J16" s="92">
        <f t="shared" si="2"/>
        <v>10000785</v>
      </c>
    </row>
    <row r="17" spans="1:18" ht="25.5" customHeight="1" x14ac:dyDescent="0.25">
      <c r="A17" s="943">
        <v>10</v>
      </c>
      <c r="B17" s="161" t="s">
        <v>696</v>
      </c>
      <c r="C17" s="775">
        <v>183000</v>
      </c>
      <c r="D17" s="891">
        <v>0</v>
      </c>
      <c r="E17" s="775">
        <v>1757000</v>
      </c>
      <c r="F17" s="891"/>
      <c r="G17" s="891">
        <f>C17+E17</f>
        <v>1940000</v>
      </c>
      <c r="H17" s="891">
        <v>0</v>
      </c>
      <c r="I17" s="891">
        <v>0</v>
      </c>
      <c r="J17" s="92">
        <f t="shared" si="2"/>
        <v>1940000</v>
      </c>
    </row>
    <row r="18" spans="1:18" ht="24" x14ac:dyDescent="0.25">
      <c r="A18" s="94">
        <v>11</v>
      </c>
      <c r="B18" s="853" t="s">
        <v>697</v>
      </c>
      <c r="C18" s="775">
        <v>728000</v>
      </c>
      <c r="D18" s="891">
        <v>0</v>
      </c>
      <c r="E18" s="775">
        <v>3020490</v>
      </c>
      <c r="F18" s="891"/>
      <c r="G18" s="891">
        <f>C18+E18</f>
        <v>3748490</v>
      </c>
      <c r="H18" s="891">
        <v>0</v>
      </c>
      <c r="I18" s="891">
        <v>0</v>
      </c>
      <c r="J18" s="92">
        <f t="shared" si="2"/>
        <v>3748490</v>
      </c>
    </row>
    <row r="19" spans="1:18" ht="25.5" customHeight="1" thickBot="1" x14ac:dyDescent="0.3">
      <c r="A19" s="339">
        <v>12</v>
      </c>
      <c r="B19" s="74" t="s">
        <v>698</v>
      </c>
      <c r="C19" s="116">
        <f>SUM(C16:C18)</f>
        <v>9994244</v>
      </c>
      <c r="D19" s="116">
        <f t="shared" ref="D19:I19" si="4">SUM(D16:D18)</f>
        <v>0</v>
      </c>
      <c r="E19" s="116">
        <f t="shared" si="4"/>
        <v>5695031</v>
      </c>
      <c r="F19" s="116">
        <f t="shared" si="4"/>
        <v>0</v>
      </c>
      <c r="G19" s="116">
        <f t="shared" si="4"/>
        <v>15689275</v>
      </c>
      <c r="H19" s="116">
        <f t="shared" si="4"/>
        <v>0</v>
      </c>
      <c r="I19" s="116">
        <f t="shared" si="4"/>
        <v>0</v>
      </c>
      <c r="J19" s="567">
        <f>SUM(J16:J18)</f>
        <v>15689275</v>
      </c>
    </row>
    <row r="20" spans="1:18" ht="13.2" thickTop="1" x14ac:dyDescent="0.25"/>
    <row r="21" spans="1:18" ht="13.5" customHeight="1" x14ac:dyDescent="0.25">
      <c r="A21"/>
      <c r="B21"/>
      <c r="C21"/>
      <c r="D21"/>
      <c r="E21"/>
      <c r="F21"/>
      <c r="G21"/>
      <c r="H21" s="14"/>
      <c r="I21" s="14"/>
      <c r="J21" s="5" t="s">
        <v>674</v>
      </c>
      <c r="K21" s="9"/>
      <c r="L21" s="9"/>
      <c r="M21" s="9"/>
      <c r="N21" s="9"/>
      <c r="O21" s="9"/>
      <c r="P21" s="9"/>
      <c r="Q21" s="9"/>
      <c r="R21" s="9"/>
    </row>
    <row r="22" spans="1:18" ht="13.5" customHeight="1" x14ac:dyDescent="0.25">
      <c r="A22"/>
      <c r="B22"/>
      <c r="C22"/>
      <c r="D22"/>
      <c r="E22"/>
      <c r="F22"/>
      <c r="G22"/>
      <c r="H22" s="14"/>
      <c r="I22" s="14"/>
      <c r="J22" s="5" t="str">
        <f>J2</f>
        <v>a  6/2020. (VI.11.) önkormányzati rendelethez</v>
      </c>
      <c r="K22" s="9"/>
      <c r="L22" s="9"/>
      <c r="M22" s="9"/>
      <c r="N22" s="9"/>
      <c r="O22" s="9"/>
      <c r="P22" s="9"/>
      <c r="Q22" s="9"/>
      <c r="R22" s="9"/>
    </row>
    <row r="23" spans="1:18" ht="13.5" customHeight="1" x14ac:dyDescent="0.25">
      <c r="A23"/>
      <c r="B23"/>
      <c r="C23"/>
      <c r="D23"/>
      <c r="E23"/>
      <c r="F23"/>
      <c r="G23"/>
      <c r="H23" s="14"/>
      <c r="I23" s="14"/>
      <c r="J23" s="5"/>
      <c r="K23" s="9"/>
      <c r="L23" s="9"/>
      <c r="M23" s="9"/>
      <c r="N23" s="9"/>
      <c r="O23" s="9"/>
      <c r="P23" s="9"/>
      <c r="Q23" s="9"/>
      <c r="R23" s="9"/>
    </row>
    <row r="24" spans="1:18" ht="13.5" customHeight="1" thickBot="1" x14ac:dyDescent="0.3">
      <c r="A24" s="14"/>
      <c r="B24" s="14"/>
      <c r="C24" s="10"/>
      <c r="D24" s="10"/>
      <c r="E24" s="10"/>
      <c r="F24" s="5"/>
      <c r="J24" s="5" t="s">
        <v>529</v>
      </c>
    </row>
    <row r="25" spans="1:18" s="1" customFormat="1" ht="60.6" thickTop="1" x14ac:dyDescent="0.25">
      <c r="A25" s="701" t="s">
        <v>140</v>
      </c>
      <c r="B25" s="706" t="s">
        <v>122</v>
      </c>
      <c r="C25" s="706" t="s">
        <v>35</v>
      </c>
      <c r="D25" s="706" t="s">
        <v>700</v>
      </c>
      <c r="E25" s="706" t="s">
        <v>36</v>
      </c>
      <c r="F25" s="706" t="s">
        <v>263</v>
      </c>
      <c r="G25" s="706" t="s">
        <v>265</v>
      </c>
      <c r="H25" s="706" t="s">
        <v>609</v>
      </c>
      <c r="I25" s="706" t="s">
        <v>264</v>
      </c>
      <c r="J25" s="707" t="s">
        <v>268</v>
      </c>
    </row>
    <row r="26" spans="1:18" s="1" customFormat="1" ht="13.5" customHeight="1" thickBot="1" x14ac:dyDescent="0.3">
      <c r="A26" s="93" t="s">
        <v>447</v>
      </c>
      <c r="B26" s="777" t="s">
        <v>448</v>
      </c>
      <c r="C26" s="777" t="s">
        <v>449</v>
      </c>
      <c r="D26" s="777" t="s">
        <v>450</v>
      </c>
      <c r="E26" s="777" t="s">
        <v>451</v>
      </c>
      <c r="F26" s="777" t="s">
        <v>452</v>
      </c>
      <c r="G26" s="777" t="s">
        <v>453</v>
      </c>
      <c r="H26" s="777" t="s">
        <v>454</v>
      </c>
      <c r="I26" s="777" t="s">
        <v>455</v>
      </c>
      <c r="J26" s="827" t="s">
        <v>456</v>
      </c>
    </row>
    <row r="27" spans="1:18" ht="15" customHeight="1" thickTop="1" x14ac:dyDescent="0.25">
      <c r="A27" s="28">
        <v>13</v>
      </c>
      <c r="B27" s="44" t="s">
        <v>89</v>
      </c>
      <c r="C27" s="45">
        <f>SUM(C28:C31)</f>
        <v>3690392</v>
      </c>
      <c r="D27" s="45">
        <f t="shared" ref="D27:I27" si="5">SUM(D28:D31)</f>
        <v>0</v>
      </c>
      <c r="E27" s="45">
        <f t="shared" si="5"/>
        <v>0</v>
      </c>
      <c r="F27" s="45">
        <f t="shared" si="5"/>
        <v>0</v>
      </c>
      <c r="G27" s="45">
        <v>0</v>
      </c>
      <c r="H27" s="45">
        <f t="shared" si="5"/>
        <v>0</v>
      </c>
      <c r="I27" s="45">
        <f t="shared" si="5"/>
        <v>3639862</v>
      </c>
      <c r="J27" s="92">
        <f>C27-I27+E27+H27</f>
        <v>50530</v>
      </c>
    </row>
    <row r="28" spans="1:18" ht="25.5" customHeight="1" x14ac:dyDescent="0.25">
      <c r="A28" s="20">
        <v>14</v>
      </c>
      <c r="B28" s="778" t="s">
        <v>608</v>
      </c>
      <c r="C28" s="23">
        <v>3513504</v>
      </c>
      <c r="D28" s="23">
        <v>0</v>
      </c>
      <c r="E28" s="23">
        <v>0</v>
      </c>
      <c r="F28" s="23">
        <v>0</v>
      </c>
      <c r="G28" s="91">
        <v>0</v>
      </c>
      <c r="H28" s="91">
        <v>0</v>
      </c>
      <c r="I28" s="23">
        <v>3513504</v>
      </c>
      <c r="J28" s="92">
        <f>C28-I28+E28+H28</f>
        <v>0</v>
      </c>
    </row>
    <row r="29" spans="1:18" ht="25.5" customHeight="1" x14ac:dyDescent="0.25">
      <c r="A29" s="20">
        <v>15</v>
      </c>
      <c r="B29" s="778" t="s">
        <v>699</v>
      </c>
      <c r="C29" s="23">
        <v>1358</v>
      </c>
      <c r="D29" s="23">
        <v>0</v>
      </c>
      <c r="E29" s="23">
        <v>0</v>
      </c>
      <c r="F29" s="23">
        <v>0</v>
      </c>
      <c r="G29" s="91">
        <v>0</v>
      </c>
      <c r="H29" s="91">
        <v>0</v>
      </c>
      <c r="I29" s="23">
        <v>1358</v>
      </c>
      <c r="J29" s="92">
        <f>C29-I29+E29-H29</f>
        <v>0</v>
      </c>
    </row>
    <row r="30" spans="1:18" ht="15" customHeight="1" x14ac:dyDescent="0.25">
      <c r="A30" s="20">
        <v>16</v>
      </c>
      <c r="B30" s="22" t="s">
        <v>88</v>
      </c>
      <c r="C30" s="23">
        <v>125000</v>
      </c>
      <c r="D30" s="91">
        <v>0</v>
      </c>
      <c r="E30" s="23">
        <v>0</v>
      </c>
      <c r="F30" s="91">
        <v>0</v>
      </c>
      <c r="G30" s="91">
        <v>0</v>
      </c>
      <c r="H30" s="91">
        <v>0</v>
      </c>
      <c r="I30" s="91">
        <v>125000</v>
      </c>
      <c r="J30" s="92">
        <f>C30-I30+E30-H30</f>
        <v>0</v>
      </c>
    </row>
    <row r="31" spans="1:18" ht="15" customHeight="1" x14ac:dyDescent="0.25">
      <c r="A31" s="20">
        <v>17</v>
      </c>
      <c r="B31" s="22" t="s">
        <v>585</v>
      </c>
      <c r="C31" s="23">
        <v>50530</v>
      </c>
      <c r="D31" s="91">
        <v>0</v>
      </c>
      <c r="E31" s="23">
        <v>0</v>
      </c>
      <c r="F31" s="91">
        <v>0</v>
      </c>
      <c r="G31" s="91">
        <v>0</v>
      </c>
      <c r="H31" s="91">
        <v>0</v>
      </c>
      <c r="I31" s="91">
        <v>0</v>
      </c>
      <c r="J31" s="92">
        <f>C31-I31+E31-H31</f>
        <v>50530</v>
      </c>
    </row>
    <row r="32" spans="1:18" ht="15" customHeight="1" x14ac:dyDescent="0.25">
      <c r="A32" s="20">
        <v>18</v>
      </c>
      <c r="B32" s="699" t="s">
        <v>587</v>
      </c>
      <c r="C32" s="23">
        <v>30000</v>
      </c>
      <c r="D32" s="23">
        <v>0</v>
      </c>
      <c r="E32" s="23">
        <v>0</v>
      </c>
      <c r="F32" s="23">
        <v>0</v>
      </c>
      <c r="G32" s="91">
        <v>0</v>
      </c>
      <c r="H32" s="23">
        <v>0</v>
      </c>
      <c r="I32" s="23">
        <v>0</v>
      </c>
      <c r="J32" s="92">
        <f>C32-I32+E32-H32</f>
        <v>30000</v>
      </c>
    </row>
    <row r="33" spans="1:10" ht="25.5" customHeight="1" thickBot="1" x14ac:dyDescent="0.3">
      <c r="A33" s="339">
        <v>19</v>
      </c>
      <c r="B33" s="74" t="s">
        <v>889</v>
      </c>
      <c r="C33" s="116">
        <f>C27+C32</f>
        <v>3720392</v>
      </c>
      <c r="D33" s="116">
        <f t="shared" ref="D33:I33" si="6">D27+D32</f>
        <v>0</v>
      </c>
      <c r="E33" s="116">
        <f t="shared" si="6"/>
        <v>0</v>
      </c>
      <c r="F33" s="116">
        <f t="shared" si="6"/>
        <v>0</v>
      </c>
      <c r="G33" s="116">
        <f t="shared" si="6"/>
        <v>0</v>
      </c>
      <c r="H33" s="116">
        <f t="shared" si="6"/>
        <v>0</v>
      </c>
      <c r="I33" s="116">
        <f t="shared" si="6"/>
        <v>3639862</v>
      </c>
      <c r="J33" s="75">
        <f>C33-I33+E33+H33</f>
        <v>80530</v>
      </c>
    </row>
    <row r="34" spans="1:10" ht="18" customHeight="1" thickTop="1" thickBot="1" x14ac:dyDescent="0.3">
      <c r="A34" s="442">
        <v>20</v>
      </c>
      <c r="B34" s="249" t="s">
        <v>890</v>
      </c>
      <c r="C34" s="250">
        <f t="shared" ref="C34:J34" si="7">C15+C19+C33</f>
        <v>18806386</v>
      </c>
      <c r="D34" s="250">
        <f t="shared" si="7"/>
        <v>-482308</v>
      </c>
      <c r="E34" s="250">
        <f t="shared" si="7"/>
        <v>344883301</v>
      </c>
      <c r="F34" s="250">
        <f t="shared" si="7"/>
        <v>5231029</v>
      </c>
      <c r="G34" s="250">
        <f t="shared" si="7"/>
        <v>364749227</v>
      </c>
      <c r="H34" s="250">
        <f t="shared" si="7"/>
        <v>0</v>
      </c>
      <c r="I34" s="250">
        <f t="shared" si="7"/>
        <v>340028130</v>
      </c>
      <c r="J34" s="251">
        <f t="shared" si="7"/>
        <v>28410278</v>
      </c>
    </row>
    <row r="35" spans="1:10" ht="13.2" thickTop="1" x14ac:dyDescent="0.25"/>
  </sheetData>
  <mergeCells count="1">
    <mergeCell ref="A4:J4"/>
  </mergeCells>
  <phoneticPr fontId="0" type="noConversion"/>
  <pageMargins left="0.74803149606299213" right="0.74803149606299213" top="0.78740157480314965" bottom="0.78740157480314965" header="0.51181102362204722" footer="0.51181102362204722"/>
  <pageSetup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6"/>
  <dimension ref="A1:J26"/>
  <sheetViews>
    <sheetView zoomScaleNormal="100" workbookViewId="0"/>
  </sheetViews>
  <sheetFormatPr defaultRowHeight="12.6" x14ac:dyDescent="0.25"/>
  <cols>
    <col min="1" max="1" width="4.6640625" style="9" customWidth="1"/>
    <col min="2" max="2" width="34.6640625" style="9" customWidth="1"/>
    <col min="3" max="10" width="10.6640625" style="9" customWidth="1"/>
  </cols>
  <sheetData>
    <row r="1" spans="1:10" ht="13.5" customHeight="1" x14ac:dyDescent="0.25">
      <c r="H1" s="14"/>
      <c r="I1" s="14"/>
      <c r="J1" s="5" t="s">
        <v>517</v>
      </c>
    </row>
    <row r="2" spans="1:10" ht="13.5" customHeight="1" x14ac:dyDescent="0.25">
      <c r="H2" s="14"/>
      <c r="I2" s="14"/>
      <c r="J2" s="5" t="str">
        <f>'1.d sz. melléklet'!F2</f>
        <v>a  6/2020. (VI.11.) önkormányzati rendelethez</v>
      </c>
    </row>
    <row r="3" spans="1:10" ht="13.5" customHeight="1" x14ac:dyDescent="0.25">
      <c r="H3" s="14"/>
      <c r="I3" s="14"/>
      <c r="J3" s="8"/>
    </row>
    <row r="4" spans="1:10" ht="13.5" customHeight="1" x14ac:dyDescent="0.25">
      <c r="A4" s="1002" t="s">
        <v>891</v>
      </c>
      <c r="B4" s="1002"/>
      <c r="C4" s="1002"/>
      <c r="D4" s="1002"/>
      <c r="E4" s="1002"/>
      <c r="F4" s="1002"/>
      <c r="G4" s="1002"/>
      <c r="H4" s="1002"/>
      <c r="I4" s="1002"/>
      <c r="J4" s="1002"/>
    </row>
    <row r="5" spans="1:10" s="1" customFormat="1" ht="13.5" customHeight="1" thickBot="1" x14ac:dyDescent="0.3">
      <c r="A5" s="14"/>
      <c r="B5" s="14"/>
      <c r="C5" s="10"/>
      <c r="D5" s="10"/>
      <c r="E5" s="10"/>
      <c r="F5" s="5"/>
      <c r="G5" s="8"/>
      <c r="H5" s="8"/>
      <c r="I5" s="8"/>
      <c r="J5" s="5" t="s">
        <v>529</v>
      </c>
    </row>
    <row r="6" spans="1:10" s="1" customFormat="1" ht="60.75" customHeight="1" thickTop="1" x14ac:dyDescent="0.25">
      <c r="A6" s="18" t="s">
        <v>140</v>
      </c>
      <c r="B6" s="19" t="s">
        <v>122</v>
      </c>
      <c r="C6" s="19" t="s">
        <v>37</v>
      </c>
      <c r="D6" s="19" t="s">
        <v>590</v>
      </c>
      <c r="E6" s="19" t="s">
        <v>589</v>
      </c>
      <c r="F6" s="706" t="s">
        <v>266</v>
      </c>
      <c r="G6" s="19" t="s">
        <v>588</v>
      </c>
      <c r="H6" s="19" t="s">
        <v>591</v>
      </c>
      <c r="I6" s="706" t="s">
        <v>264</v>
      </c>
      <c r="J6" s="707" t="s">
        <v>267</v>
      </c>
    </row>
    <row r="7" spans="1:10" s="1" customFormat="1" ht="13.5" customHeight="1" thickBot="1" x14ac:dyDescent="0.3">
      <c r="A7" s="46" t="s">
        <v>447</v>
      </c>
      <c r="B7" s="47" t="s">
        <v>448</v>
      </c>
      <c r="C7" s="47" t="s">
        <v>449</v>
      </c>
      <c r="D7" s="47" t="s">
        <v>450</v>
      </c>
      <c r="E7" s="47" t="s">
        <v>451</v>
      </c>
      <c r="F7" s="47" t="s">
        <v>452</v>
      </c>
      <c r="G7" s="47" t="s">
        <v>453</v>
      </c>
      <c r="H7" s="47" t="s">
        <v>454</v>
      </c>
      <c r="I7" s="47" t="s">
        <v>455</v>
      </c>
      <c r="J7" s="48" t="s">
        <v>456</v>
      </c>
    </row>
    <row r="8" spans="1:10" s="1" customFormat="1" ht="24.6" thickTop="1" x14ac:dyDescent="0.25">
      <c r="A8" s="60" t="s">
        <v>59</v>
      </c>
      <c r="B8" s="61" t="s">
        <v>246</v>
      </c>
      <c r="C8" s="62">
        <v>0</v>
      </c>
      <c r="D8" s="62">
        <v>0</v>
      </c>
      <c r="E8" s="62">
        <v>55654804</v>
      </c>
      <c r="F8" s="62">
        <v>0</v>
      </c>
      <c r="G8" s="62">
        <f t="shared" ref="G8:G16" si="0">C8+E8</f>
        <v>55654804</v>
      </c>
      <c r="H8" s="62">
        <v>0</v>
      </c>
      <c r="I8" s="62">
        <v>55654804</v>
      </c>
      <c r="J8" s="246">
        <f>G8-H8-I8</f>
        <v>0</v>
      </c>
    </row>
    <row r="9" spans="1:10" s="1" customFormat="1" ht="37.5" customHeight="1" x14ac:dyDescent="0.25">
      <c r="A9" s="21" t="s">
        <v>60</v>
      </c>
      <c r="B9" s="22" t="s">
        <v>247</v>
      </c>
      <c r="C9" s="23">
        <v>0</v>
      </c>
      <c r="D9" s="23">
        <v>0</v>
      </c>
      <c r="E9" s="23">
        <v>11096256</v>
      </c>
      <c r="F9" s="23">
        <v>0</v>
      </c>
      <c r="G9" s="23">
        <f t="shared" si="0"/>
        <v>11096256</v>
      </c>
      <c r="H9" s="23">
        <v>0</v>
      </c>
      <c r="I9" s="23">
        <v>11096256</v>
      </c>
      <c r="J9" s="50">
        <f t="shared" ref="J9:J20" si="1">G9-H9-I9</f>
        <v>0</v>
      </c>
    </row>
    <row r="10" spans="1:10" s="96" customFormat="1" ht="24" x14ac:dyDescent="0.25">
      <c r="A10" s="21" t="s">
        <v>61</v>
      </c>
      <c r="B10" s="22" t="s">
        <v>248</v>
      </c>
      <c r="C10" s="23">
        <v>16371989</v>
      </c>
      <c r="D10" s="23">
        <v>0</v>
      </c>
      <c r="E10" s="23">
        <v>128744213</v>
      </c>
      <c r="F10" s="23">
        <v>0</v>
      </c>
      <c r="G10" s="23">
        <f t="shared" si="0"/>
        <v>145116202</v>
      </c>
      <c r="H10" s="23">
        <v>0</v>
      </c>
      <c r="I10" s="23">
        <v>144549009</v>
      </c>
      <c r="J10" s="50">
        <f t="shared" si="1"/>
        <v>567193</v>
      </c>
    </row>
    <row r="11" spans="1:10" s="65" customFormat="1" ht="24" x14ac:dyDescent="0.25">
      <c r="A11" s="21" t="s">
        <v>62</v>
      </c>
      <c r="B11" s="22" t="s">
        <v>251</v>
      </c>
      <c r="C11" s="23">
        <v>33060</v>
      </c>
      <c r="D11" s="23">
        <v>0</v>
      </c>
      <c r="E11" s="23">
        <v>4128992</v>
      </c>
      <c r="F11" s="23">
        <v>0</v>
      </c>
      <c r="G11" s="23">
        <f t="shared" si="0"/>
        <v>4162052</v>
      </c>
      <c r="H11" s="23">
        <v>0</v>
      </c>
      <c r="I11" s="23">
        <v>4162052</v>
      </c>
      <c r="J11" s="50">
        <f t="shared" si="1"/>
        <v>0</v>
      </c>
    </row>
    <row r="12" spans="1:10" s="65" customFormat="1" ht="24" x14ac:dyDescent="0.25">
      <c r="A12" s="21" t="s">
        <v>63</v>
      </c>
      <c r="B12" s="22" t="s">
        <v>252</v>
      </c>
      <c r="C12" s="23">
        <v>0</v>
      </c>
      <c r="D12" s="23">
        <v>0</v>
      </c>
      <c r="E12" s="23">
        <v>39467251</v>
      </c>
      <c r="F12" s="23">
        <v>0</v>
      </c>
      <c r="G12" s="23">
        <f t="shared" si="0"/>
        <v>39467251</v>
      </c>
      <c r="H12" s="23">
        <v>0</v>
      </c>
      <c r="I12" s="23">
        <v>39467251</v>
      </c>
      <c r="J12" s="50">
        <f t="shared" si="1"/>
        <v>0</v>
      </c>
    </row>
    <row r="13" spans="1:10" s="65" customFormat="1" ht="24" x14ac:dyDescent="0.25">
      <c r="A13" s="21" t="s">
        <v>64</v>
      </c>
      <c r="B13" s="22" t="s">
        <v>253</v>
      </c>
      <c r="C13" s="23">
        <v>4908528</v>
      </c>
      <c r="D13" s="23">
        <v>0</v>
      </c>
      <c r="E13" s="23">
        <v>141943849</v>
      </c>
      <c r="F13" s="23">
        <v>0</v>
      </c>
      <c r="G13" s="23">
        <f t="shared" si="0"/>
        <v>146852377</v>
      </c>
      <c r="H13" s="23">
        <v>0</v>
      </c>
      <c r="I13" s="23">
        <v>146852377</v>
      </c>
      <c r="J13" s="50">
        <f t="shared" si="1"/>
        <v>0</v>
      </c>
    </row>
    <row r="14" spans="1:10" s="65" customFormat="1" ht="24" x14ac:dyDescent="0.25">
      <c r="A14" s="548" t="s">
        <v>66</v>
      </c>
      <c r="B14" s="22" t="s">
        <v>254</v>
      </c>
      <c r="C14" s="23">
        <v>0</v>
      </c>
      <c r="D14" s="23">
        <v>0</v>
      </c>
      <c r="E14" s="23">
        <v>5052201</v>
      </c>
      <c r="F14" s="23">
        <v>0</v>
      </c>
      <c r="G14" s="23">
        <f t="shared" si="0"/>
        <v>5052201</v>
      </c>
      <c r="H14" s="23">
        <v>0</v>
      </c>
      <c r="I14" s="23">
        <v>5052201</v>
      </c>
      <c r="J14" s="50">
        <f t="shared" si="1"/>
        <v>0</v>
      </c>
    </row>
    <row r="15" spans="1:10" s="65" customFormat="1" ht="24" x14ac:dyDescent="0.25">
      <c r="A15" s="548" t="s">
        <v>66</v>
      </c>
      <c r="B15" s="852" t="s">
        <v>701</v>
      </c>
      <c r="C15" s="23">
        <v>0</v>
      </c>
      <c r="D15" s="23">
        <v>0</v>
      </c>
      <c r="E15" s="23">
        <v>8184222</v>
      </c>
      <c r="F15" s="23">
        <v>0</v>
      </c>
      <c r="G15" s="23">
        <f t="shared" si="0"/>
        <v>8184222</v>
      </c>
      <c r="H15" s="23">
        <v>0</v>
      </c>
      <c r="I15" s="23">
        <v>8184222</v>
      </c>
      <c r="J15" s="50">
        <f t="shared" si="1"/>
        <v>0</v>
      </c>
    </row>
    <row r="16" spans="1:10" s="1" customFormat="1" ht="24" x14ac:dyDescent="0.25">
      <c r="A16" s="548" t="s">
        <v>67</v>
      </c>
      <c r="B16" s="22" t="s">
        <v>255</v>
      </c>
      <c r="C16" s="23">
        <v>0</v>
      </c>
      <c r="D16" s="23">
        <v>0</v>
      </c>
      <c r="E16" s="23">
        <v>22679365</v>
      </c>
      <c r="F16" s="23">
        <v>0</v>
      </c>
      <c r="G16" s="23">
        <f t="shared" si="0"/>
        <v>22679365</v>
      </c>
      <c r="H16" s="23">
        <v>0</v>
      </c>
      <c r="I16" s="23">
        <v>22679365</v>
      </c>
      <c r="J16" s="50">
        <f t="shared" si="1"/>
        <v>0</v>
      </c>
    </row>
    <row r="17" spans="1:10" s="1" customFormat="1" ht="22.8" x14ac:dyDescent="0.25">
      <c r="A17" s="774" t="s">
        <v>68</v>
      </c>
      <c r="B17" s="33" t="s">
        <v>972</v>
      </c>
      <c r="C17" s="34">
        <f t="shared" ref="C17:I17" si="2">SUM(C8:C16)</f>
        <v>21313577</v>
      </c>
      <c r="D17" s="34">
        <f t="shared" si="2"/>
        <v>0</v>
      </c>
      <c r="E17" s="34">
        <f t="shared" si="2"/>
        <v>416951153</v>
      </c>
      <c r="F17" s="34">
        <f t="shared" si="2"/>
        <v>0</v>
      </c>
      <c r="G17" s="34">
        <f t="shared" si="2"/>
        <v>438264730</v>
      </c>
      <c r="H17" s="34">
        <f t="shared" si="2"/>
        <v>0</v>
      </c>
      <c r="I17" s="34">
        <f t="shared" si="2"/>
        <v>437697537</v>
      </c>
      <c r="J17" s="72">
        <f t="shared" si="1"/>
        <v>567193</v>
      </c>
    </row>
    <row r="18" spans="1:10" s="1" customFormat="1" ht="24" customHeight="1" x14ac:dyDescent="0.25">
      <c r="A18" s="704">
        <v>11</v>
      </c>
      <c r="B18" s="705" t="s">
        <v>592</v>
      </c>
      <c r="C18" s="23">
        <v>3510558</v>
      </c>
      <c r="D18" s="23">
        <v>0</v>
      </c>
      <c r="E18" s="23">
        <v>-1776647</v>
      </c>
      <c r="F18" s="23">
        <v>0</v>
      </c>
      <c r="G18" s="23">
        <f t="shared" ref="G18:G19" si="3">C18+E18</f>
        <v>1733911</v>
      </c>
      <c r="H18" s="23">
        <v>0</v>
      </c>
      <c r="I18" s="66">
        <v>0</v>
      </c>
      <c r="J18" s="50">
        <f t="shared" ref="J18" si="4">G18-H18-I18</f>
        <v>1733911</v>
      </c>
    </row>
    <row r="19" spans="1:10" s="1" customFormat="1" ht="24" customHeight="1" x14ac:dyDescent="0.25">
      <c r="A19" s="851">
        <v>12</v>
      </c>
      <c r="B19" s="853" t="s">
        <v>702</v>
      </c>
      <c r="C19" s="23">
        <v>154000</v>
      </c>
      <c r="D19" s="23">
        <v>0</v>
      </c>
      <c r="E19" s="23">
        <v>-154000</v>
      </c>
      <c r="F19" s="23">
        <v>0</v>
      </c>
      <c r="G19" s="23">
        <f t="shared" si="3"/>
        <v>0</v>
      </c>
      <c r="H19" s="23">
        <v>0</v>
      </c>
      <c r="I19" s="66">
        <v>0</v>
      </c>
      <c r="J19" s="50">
        <f t="shared" ref="J19" si="5">G19-H19-I19</f>
        <v>0</v>
      </c>
    </row>
    <row r="20" spans="1:10" s="1" customFormat="1" ht="24" customHeight="1" x14ac:dyDescent="0.25">
      <c r="A20" s="21">
        <v>13</v>
      </c>
      <c r="B20" s="22" t="s">
        <v>249</v>
      </c>
      <c r="C20" s="23">
        <v>2303903</v>
      </c>
      <c r="D20" s="23">
        <v>0</v>
      </c>
      <c r="E20" s="23">
        <v>-2303903</v>
      </c>
      <c r="F20" s="23">
        <v>0</v>
      </c>
      <c r="G20" s="23">
        <f>C20+E20</f>
        <v>0</v>
      </c>
      <c r="H20" s="23">
        <v>0</v>
      </c>
      <c r="I20" s="703">
        <v>-2732179</v>
      </c>
      <c r="J20" s="50">
        <f t="shared" si="1"/>
        <v>2732179</v>
      </c>
    </row>
    <row r="21" spans="1:10" s="253" customFormat="1" ht="22.8" x14ac:dyDescent="0.25">
      <c r="A21" s="32">
        <v>14</v>
      </c>
      <c r="B21" s="33" t="s">
        <v>892</v>
      </c>
      <c r="C21" s="34">
        <f>SUM(C18:C20)</f>
        <v>5968461</v>
      </c>
      <c r="D21" s="34">
        <f t="shared" ref="D21:J21" si="6">SUM(D18:D20)</f>
        <v>0</v>
      </c>
      <c r="E21" s="34">
        <f t="shared" si="6"/>
        <v>-4234550</v>
      </c>
      <c r="F21" s="34">
        <f t="shared" si="6"/>
        <v>0</v>
      </c>
      <c r="G21" s="34">
        <f t="shared" si="6"/>
        <v>1733911</v>
      </c>
      <c r="H21" s="34">
        <f t="shared" si="6"/>
        <v>0</v>
      </c>
      <c r="I21" s="892">
        <f t="shared" si="6"/>
        <v>-2732179</v>
      </c>
      <c r="J21" s="72">
        <f t="shared" si="6"/>
        <v>4466090</v>
      </c>
    </row>
    <row r="22" spans="1:10" ht="13.5" customHeight="1" x14ac:dyDescent="0.25">
      <c r="A22" s="21">
        <v>15</v>
      </c>
      <c r="B22" s="22" t="s">
        <v>250</v>
      </c>
      <c r="C22" s="23">
        <v>2123347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703">
        <v>-511886</v>
      </c>
      <c r="J22" s="50">
        <f>C22-I22</f>
        <v>2635233</v>
      </c>
    </row>
    <row r="23" spans="1:10" ht="13.5" customHeight="1" x14ac:dyDescent="0.25">
      <c r="A23" s="21">
        <v>16</v>
      </c>
      <c r="B23" s="22" t="s">
        <v>256</v>
      </c>
      <c r="C23" s="23">
        <v>109367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703">
        <v>71464</v>
      </c>
      <c r="J23" s="50">
        <f>C23-I23</f>
        <v>37903</v>
      </c>
    </row>
    <row r="24" spans="1:10" ht="23.4" thickBot="1" x14ac:dyDescent="0.3">
      <c r="A24" s="73">
        <v>17</v>
      </c>
      <c r="B24" s="74" t="s">
        <v>893</v>
      </c>
      <c r="C24" s="116">
        <f>SUM(C22:C23)</f>
        <v>2232714</v>
      </c>
      <c r="D24" s="116">
        <f t="shared" ref="D24:I24" si="7">SUM(D22:D23)</f>
        <v>0</v>
      </c>
      <c r="E24" s="116">
        <f t="shared" si="7"/>
        <v>0</v>
      </c>
      <c r="F24" s="116">
        <f t="shared" si="7"/>
        <v>0</v>
      </c>
      <c r="G24" s="116">
        <f t="shared" si="7"/>
        <v>0</v>
      </c>
      <c r="H24" s="116">
        <f t="shared" si="7"/>
        <v>0</v>
      </c>
      <c r="I24" s="116">
        <f t="shared" si="7"/>
        <v>-440422</v>
      </c>
      <c r="J24" s="75">
        <f>SUM(J22:J23)</f>
        <v>2673136</v>
      </c>
    </row>
    <row r="25" spans="1:10" ht="18" customHeight="1" thickTop="1" thickBot="1" x14ac:dyDescent="0.3">
      <c r="A25" s="67">
        <v>18</v>
      </c>
      <c r="B25" s="68" t="s">
        <v>894</v>
      </c>
      <c r="C25" s="69">
        <f t="shared" ref="C25:J25" si="8">C17+C21+C24</f>
        <v>29514752</v>
      </c>
      <c r="D25" s="69">
        <f t="shared" si="8"/>
        <v>0</v>
      </c>
      <c r="E25" s="69">
        <f t="shared" si="8"/>
        <v>412716603</v>
      </c>
      <c r="F25" s="69">
        <f t="shared" si="8"/>
        <v>0</v>
      </c>
      <c r="G25" s="69">
        <f t="shared" si="8"/>
        <v>439998641</v>
      </c>
      <c r="H25" s="69">
        <f t="shared" si="8"/>
        <v>0</v>
      </c>
      <c r="I25" s="69">
        <f t="shared" si="8"/>
        <v>434524936</v>
      </c>
      <c r="J25" s="99">
        <f t="shared" si="8"/>
        <v>7706419</v>
      </c>
    </row>
    <row r="26" spans="1:10" ht="13.2" thickTop="1" x14ac:dyDescent="0.25"/>
  </sheetData>
  <mergeCells count="1">
    <mergeCell ref="A4:J4"/>
  </mergeCells>
  <phoneticPr fontId="0" type="noConversion"/>
  <pageMargins left="0.74803149606299213" right="0.74803149606299213" top="0.98425196850393704" bottom="0.98425196850393704" header="0.51181102362204722" footer="0.51181102362204722"/>
  <pageSetup scale="86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7"/>
  <dimension ref="A1:I20"/>
  <sheetViews>
    <sheetView zoomScaleNormal="100" workbookViewId="0"/>
  </sheetViews>
  <sheetFormatPr defaultRowHeight="12.6" x14ac:dyDescent="0.25"/>
  <cols>
    <col min="1" max="1" width="4.6640625" style="12" customWidth="1"/>
    <col min="2" max="2" width="45.6640625" style="12" customWidth="1"/>
    <col min="3" max="8" width="10.6640625" style="12" customWidth="1"/>
  </cols>
  <sheetData>
    <row r="1" spans="1:8" ht="15" customHeight="1" x14ac:dyDescent="0.25">
      <c r="F1" s="102"/>
      <c r="G1" s="102"/>
      <c r="H1" s="103" t="s">
        <v>482</v>
      </c>
    </row>
    <row r="2" spans="1:8" ht="15" customHeight="1" x14ac:dyDescent="0.25">
      <c r="F2" s="102"/>
      <c r="G2" s="102"/>
      <c r="H2" s="103" t="str">
        <f>'1.d sz. melléklet'!F2</f>
        <v>a  6/2020. (VI.11.) önkormányzati rendelethez</v>
      </c>
    </row>
    <row r="3" spans="1:8" ht="15" customHeight="1" x14ac:dyDescent="0.25">
      <c r="F3" s="14"/>
      <c r="G3" s="14"/>
      <c r="H3" s="14"/>
    </row>
    <row r="4" spans="1:8" ht="15" customHeight="1" x14ac:dyDescent="0.25">
      <c r="A4" s="1002" t="s">
        <v>895</v>
      </c>
      <c r="B4" s="1002"/>
      <c r="C4" s="1002"/>
      <c r="D4" s="1002"/>
      <c r="E4" s="1002"/>
      <c r="F4" s="1002"/>
      <c r="G4" s="1002"/>
      <c r="H4" s="1002"/>
    </row>
    <row r="5" spans="1:8" ht="15" customHeight="1" thickBot="1" x14ac:dyDescent="0.3">
      <c r="A5" s="14"/>
      <c r="B5" s="14"/>
      <c r="C5" s="104"/>
      <c r="D5" s="104"/>
      <c r="E5" s="104"/>
      <c r="F5" s="14"/>
      <c r="G5" s="14"/>
      <c r="H5" s="103" t="s">
        <v>529</v>
      </c>
    </row>
    <row r="6" spans="1:8" ht="48.6" thickTop="1" x14ac:dyDescent="0.25">
      <c r="A6" s="85" t="s">
        <v>140</v>
      </c>
      <c r="B6" s="86" t="s">
        <v>122</v>
      </c>
      <c r="C6" s="86" t="s">
        <v>26</v>
      </c>
      <c r="D6" s="86" t="s">
        <v>27</v>
      </c>
      <c r="E6" s="86" t="s">
        <v>28</v>
      </c>
      <c r="F6" s="86" t="s">
        <v>601</v>
      </c>
      <c r="G6" s="86" t="s">
        <v>29</v>
      </c>
      <c r="H6" s="87" t="s">
        <v>30</v>
      </c>
    </row>
    <row r="7" spans="1:8" ht="15" customHeight="1" thickBot="1" x14ac:dyDescent="0.3">
      <c r="A7" s="88" t="s">
        <v>447</v>
      </c>
      <c r="B7" s="682" t="s">
        <v>448</v>
      </c>
      <c r="C7" s="682" t="s">
        <v>449</v>
      </c>
      <c r="D7" s="682" t="s">
        <v>450</v>
      </c>
      <c r="E7" s="682" t="s">
        <v>451</v>
      </c>
      <c r="F7" s="682" t="s">
        <v>452</v>
      </c>
      <c r="G7" s="682" t="s">
        <v>453</v>
      </c>
      <c r="H7" s="683" t="s">
        <v>454</v>
      </c>
    </row>
    <row r="8" spans="1:8" s="1" customFormat="1" ht="15" customHeight="1" thickTop="1" x14ac:dyDescent="0.25">
      <c r="A8" s="18" t="s">
        <v>59</v>
      </c>
      <c r="B8" s="61" t="s">
        <v>576</v>
      </c>
      <c r="C8" s="62">
        <v>3690392</v>
      </c>
      <c r="D8" s="62">
        <v>0</v>
      </c>
      <c r="E8" s="62">
        <v>0</v>
      </c>
      <c r="F8" s="62">
        <v>0</v>
      </c>
      <c r="G8" s="62">
        <v>50530</v>
      </c>
      <c r="H8" s="246">
        <v>0</v>
      </c>
    </row>
    <row r="9" spans="1:8" s="1" customFormat="1" ht="15" customHeight="1" x14ac:dyDescent="0.25">
      <c r="A9" s="20" t="s">
        <v>60</v>
      </c>
      <c r="B9" s="672" t="s">
        <v>31</v>
      </c>
      <c r="C9" s="23">
        <v>40910000</v>
      </c>
      <c r="D9" s="23">
        <v>0</v>
      </c>
      <c r="E9" s="23">
        <v>0</v>
      </c>
      <c r="F9" s="23">
        <v>0</v>
      </c>
      <c r="G9" s="23">
        <v>26710000</v>
      </c>
      <c r="H9" s="50">
        <v>0</v>
      </c>
    </row>
    <row r="10" spans="1:8" s="1" customFormat="1" x14ac:dyDescent="0.25">
      <c r="A10" s="20" t="s">
        <v>61</v>
      </c>
      <c r="B10" s="672" t="s">
        <v>32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50">
        <v>0</v>
      </c>
    </row>
    <row r="11" spans="1:8" s="1" customFormat="1" ht="15" customHeight="1" x14ac:dyDescent="0.25">
      <c r="A11" s="20" t="s">
        <v>62</v>
      </c>
      <c r="B11" s="672" t="s">
        <v>33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50">
        <v>0</v>
      </c>
    </row>
    <row r="12" spans="1:8" s="1" customFormat="1" ht="15" customHeight="1" x14ac:dyDescent="0.25">
      <c r="A12" s="20" t="s">
        <v>63</v>
      </c>
      <c r="B12" s="672" t="s">
        <v>577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50">
        <v>0</v>
      </c>
    </row>
    <row r="13" spans="1:8" s="1" customFormat="1" ht="15" customHeight="1" x14ac:dyDescent="0.25">
      <c r="A13" s="20" t="s">
        <v>64</v>
      </c>
      <c r="B13" s="672" t="s">
        <v>174</v>
      </c>
      <c r="C13" s="23">
        <v>194251809</v>
      </c>
      <c r="D13" s="23">
        <v>0</v>
      </c>
      <c r="E13" s="23">
        <v>0</v>
      </c>
      <c r="F13" s="23">
        <v>0</v>
      </c>
      <c r="G13" s="23">
        <v>126760892</v>
      </c>
      <c r="H13" s="50">
        <v>0</v>
      </c>
    </row>
    <row r="14" spans="1:8" s="1" customFormat="1" ht="15" customHeight="1" x14ac:dyDescent="0.25">
      <c r="A14" s="20" t="s">
        <v>65</v>
      </c>
      <c r="B14" s="672" t="s">
        <v>578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50">
        <v>0</v>
      </c>
    </row>
    <row r="15" spans="1:8" s="1" customFormat="1" ht="15" customHeight="1" x14ac:dyDescent="0.25">
      <c r="A15" s="20" t="s">
        <v>66</v>
      </c>
      <c r="B15" s="672" t="s">
        <v>579</v>
      </c>
      <c r="C15" s="23">
        <v>24867431</v>
      </c>
      <c r="D15" s="23">
        <v>9781437</v>
      </c>
      <c r="E15" s="23">
        <v>0</v>
      </c>
      <c r="F15" s="23">
        <v>5231029</v>
      </c>
      <c r="G15" s="23">
        <v>32880156</v>
      </c>
      <c r="H15" s="50">
        <f>D15-F15</f>
        <v>4550408</v>
      </c>
    </row>
    <row r="16" spans="1:8" s="1" customFormat="1" ht="15" customHeight="1" x14ac:dyDescent="0.25">
      <c r="A16" s="20" t="s">
        <v>67</v>
      </c>
      <c r="B16" s="672" t="s">
        <v>175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50">
        <v>0</v>
      </c>
    </row>
    <row r="17" spans="1:9" s="1" customFormat="1" ht="15" customHeight="1" thickBot="1" x14ac:dyDescent="0.3">
      <c r="A17" s="93" t="s">
        <v>68</v>
      </c>
      <c r="B17" s="26" t="s">
        <v>34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51">
        <v>0</v>
      </c>
    </row>
    <row r="18" spans="1:9" s="1" customFormat="1" ht="18" customHeight="1" thickTop="1" thickBot="1" x14ac:dyDescent="0.3">
      <c r="A18" s="442">
        <v>11</v>
      </c>
      <c r="B18" s="249" t="s">
        <v>580</v>
      </c>
      <c r="C18" s="250">
        <f t="shared" ref="C18:H18" si="0">SUM(C8:C17)</f>
        <v>263719632</v>
      </c>
      <c r="D18" s="250">
        <f t="shared" si="0"/>
        <v>9781437</v>
      </c>
      <c r="E18" s="250">
        <f t="shared" si="0"/>
        <v>0</v>
      </c>
      <c r="F18" s="250">
        <f t="shared" si="0"/>
        <v>5231029</v>
      </c>
      <c r="G18" s="250">
        <f t="shared" si="0"/>
        <v>186401578</v>
      </c>
      <c r="H18" s="251">
        <f t="shared" si="0"/>
        <v>4550408</v>
      </c>
    </row>
    <row r="19" spans="1:9" ht="15.6" thickTop="1" x14ac:dyDescent="0.25">
      <c r="C19" s="248"/>
      <c r="D19" s="248"/>
      <c r="E19" s="248"/>
      <c r="F19" s="248"/>
      <c r="G19" s="248"/>
      <c r="H19" s="248"/>
      <c r="I19" s="2"/>
    </row>
    <row r="20" spans="1:9" x14ac:dyDescent="0.25">
      <c r="I20" s="2"/>
    </row>
  </sheetData>
  <mergeCells count="1">
    <mergeCell ref="A4:H4"/>
  </mergeCells>
  <phoneticPr fontId="0" type="noConversion"/>
  <pageMargins left="0.75" right="0.75" top="1" bottom="1" header="0.5" footer="0.5"/>
  <pageSetup orientation="landscape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1"/>
  <dimension ref="A1:AR110"/>
  <sheetViews>
    <sheetView zoomScaleNormal="100" workbookViewId="0"/>
  </sheetViews>
  <sheetFormatPr defaultRowHeight="12.6" x14ac:dyDescent="0.25"/>
  <cols>
    <col min="1" max="1" width="4.6640625" style="9" customWidth="1"/>
    <col min="2" max="2" width="40.6640625" style="9" customWidth="1"/>
    <col min="3" max="40" width="10.6640625" style="9" customWidth="1"/>
  </cols>
  <sheetData>
    <row r="1" spans="1:41" ht="13.5" customHeight="1" x14ac:dyDescent="0.25">
      <c r="A1" s="4"/>
      <c r="B1" s="4"/>
      <c r="C1" s="4"/>
      <c r="D1" s="4"/>
      <c r="E1" s="4"/>
      <c r="F1" s="4"/>
      <c r="G1" s="4"/>
      <c r="H1" s="4"/>
      <c r="I1" s="4"/>
      <c r="J1" s="5" t="s">
        <v>483</v>
      </c>
      <c r="AO1" s="9"/>
    </row>
    <row r="2" spans="1:41" ht="13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5" t="str">
        <f>'1.d sz. melléklet'!F2</f>
        <v>a  6/2020. (VI.11.) önkormányzati rendelethez</v>
      </c>
      <c r="AO2" s="9"/>
    </row>
    <row r="3" spans="1:41" ht="13.5" customHeight="1" x14ac:dyDescent="0.25">
      <c r="A3" s="8"/>
      <c r="B3" s="8"/>
      <c r="C3" s="8"/>
      <c r="D3" s="8"/>
      <c r="E3" s="8"/>
      <c r="F3" s="8"/>
      <c r="G3" s="8"/>
      <c r="H3" s="8"/>
    </row>
    <row r="4" spans="1:41" ht="15" customHeight="1" x14ac:dyDescent="0.25">
      <c r="A4" s="978" t="s">
        <v>896</v>
      </c>
      <c r="B4" s="978"/>
      <c r="C4" s="978"/>
      <c r="D4" s="978"/>
      <c r="E4" s="978"/>
      <c r="F4" s="978"/>
      <c r="G4" s="978"/>
      <c r="H4" s="978"/>
      <c r="I4" s="978"/>
      <c r="J4" s="978"/>
    </row>
    <row r="5" spans="1:41" ht="15" customHeight="1" thickBot="1" x14ac:dyDescent="0.3">
      <c r="A5" s="10"/>
      <c r="B5" s="10"/>
      <c r="C5" s="10"/>
      <c r="D5" s="10"/>
      <c r="E5" s="10"/>
      <c r="F5" s="10"/>
      <c r="G5" s="10"/>
      <c r="H5" s="10"/>
      <c r="I5" s="5" t="s">
        <v>529</v>
      </c>
    </row>
    <row r="6" spans="1:41" s="257" customFormat="1" ht="85.2" thickTop="1" thickBot="1" x14ac:dyDescent="0.3">
      <c r="A6" s="260" t="s">
        <v>140</v>
      </c>
      <c r="B6" s="114" t="s">
        <v>122</v>
      </c>
      <c r="C6" s="86" t="s">
        <v>198</v>
      </c>
      <c r="D6" s="86" t="s">
        <v>176</v>
      </c>
      <c r="E6" s="86" t="s">
        <v>201</v>
      </c>
      <c r="F6" s="86" t="s">
        <v>199</v>
      </c>
      <c r="G6" s="86" t="s">
        <v>200</v>
      </c>
      <c r="H6" s="86" t="s">
        <v>177</v>
      </c>
      <c r="I6" s="87" t="s">
        <v>178</v>
      </c>
    </row>
    <row r="7" spans="1:41" ht="15" customHeight="1" thickTop="1" x14ac:dyDescent="0.25">
      <c r="A7" s="28" t="s">
        <v>59</v>
      </c>
      <c r="B7" s="80" t="s">
        <v>38</v>
      </c>
      <c r="C7" s="62">
        <v>9470167</v>
      </c>
      <c r="D7" s="62">
        <v>1556024</v>
      </c>
      <c r="E7" s="62">
        <v>0</v>
      </c>
      <c r="F7" s="62">
        <v>1220915</v>
      </c>
      <c r="G7" s="62">
        <v>0</v>
      </c>
      <c r="H7" s="62">
        <v>0</v>
      </c>
      <c r="I7" s="246">
        <v>0</v>
      </c>
      <c r="AN7"/>
    </row>
    <row r="8" spans="1:41" ht="24" x14ac:dyDescent="0.25">
      <c r="A8" s="20" t="s">
        <v>60</v>
      </c>
      <c r="B8" s="81" t="s">
        <v>274</v>
      </c>
      <c r="C8" s="23">
        <v>1864118</v>
      </c>
      <c r="D8" s="23">
        <v>306741</v>
      </c>
      <c r="E8" s="23">
        <v>0</v>
      </c>
      <c r="F8" s="23">
        <v>294354</v>
      </c>
      <c r="G8" s="23">
        <v>0</v>
      </c>
      <c r="H8" s="23">
        <v>0</v>
      </c>
      <c r="I8" s="50">
        <v>0</v>
      </c>
      <c r="AN8"/>
    </row>
    <row r="9" spans="1:41" ht="15" customHeight="1" x14ac:dyDescent="0.25">
      <c r="A9" s="28" t="s">
        <v>61</v>
      </c>
      <c r="B9" s="81" t="s">
        <v>39</v>
      </c>
      <c r="C9" s="23">
        <v>17669789</v>
      </c>
      <c r="D9" s="23">
        <v>18810</v>
      </c>
      <c r="E9" s="23">
        <v>1952295</v>
      </c>
      <c r="F9" s="23">
        <v>15506839</v>
      </c>
      <c r="G9" s="23">
        <v>6093</v>
      </c>
      <c r="H9" s="23">
        <v>0</v>
      </c>
      <c r="I9" s="50">
        <v>153357</v>
      </c>
      <c r="AN9"/>
    </row>
    <row r="10" spans="1:41" ht="15" customHeight="1" x14ac:dyDescent="0.25">
      <c r="A10" s="20" t="s">
        <v>62</v>
      </c>
      <c r="B10" s="81" t="s">
        <v>40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50">
        <v>0</v>
      </c>
      <c r="AN10"/>
    </row>
    <row r="11" spans="1:41" ht="15" customHeight="1" x14ac:dyDescent="0.25">
      <c r="A11" s="28" t="s">
        <v>63</v>
      </c>
      <c r="B11" s="81" t="s">
        <v>191</v>
      </c>
      <c r="C11" s="23">
        <v>0</v>
      </c>
      <c r="D11" s="23">
        <v>0</v>
      </c>
      <c r="E11" s="23">
        <v>0</v>
      </c>
      <c r="F11" s="23">
        <v>0</v>
      </c>
      <c r="G11" s="23">
        <v>2500334</v>
      </c>
      <c r="H11" s="23">
        <v>0</v>
      </c>
      <c r="I11" s="50">
        <v>0</v>
      </c>
      <c r="AN11"/>
    </row>
    <row r="12" spans="1:41" x14ac:dyDescent="0.25">
      <c r="A12" s="20" t="s">
        <v>64</v>
      </c>
      <c r="B12" s="81" t="s">
        <v>192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20211007</v>
      </c>
      <c r="I12" s="50">
        <v>0</v>
      </c>
      <c r="AN12"/>
    </row>
    <row r="13" spans="1:41" x14ac:dyDescent="0.25">
      <c r="A13" s="28" t="s">
        <v>65</v>
      </c>
      <c r="B13" s="81" t="s">
        <v>193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50">
        <v>0</v>
      </c>
      <c r="AN13"/>
    </row>
    <row r="14" spans="1:41" ht="15" customHeight="1" x14ac:dyDescent="0.25">
      <c r="A14" s="254" t="s">
        <v>66</v>
      </c>
      <c r="B14" s="258" t="s">
        <v>519</v>
      </c>
      <c r="C14" s="38">
        <f>SUM(C7:C13)</f>
        <v>29004074</v>
      </c>
      <c r="D14" s="38">
        <f t="shared" ref="D14:I14" si="0">SUM(D7:D13)</f>
        <v>1881575</v>
      </c>
      <c r="E14" s="38">
        <f t="shared" si="0"/>
        <v>1952295</v>
      </c>
      <c r="F14" s="38">
        <f t="shared" si="0"/>
        <v>17022108</v>
      </c>
      <c r="G14" s="38">
        <f t="shared" si="0"/>
        <v>2506427</v>
      </c>
      <c r="H14" s="38">
        <f t="shared" si="0"/>
        <v>20211007</v>
      </c>
      <c r="I14" s="98">
        <f t="shared" si="0"/>
        <v>153357</v>
      </c>
      <c r="AN14"/>
    </row>
    <row r="15" spans="1:41" ht="15" customHeight="1" x14ac:dyDescent="0.25">
      <c r="A15" s="28" t="s">
        <v>67</v>
      </c>
      <c r="B15" s="81" t="s">
        <v>194</v>
      </c>
      <c r="C15" s="23">
        <v>598910</v>
      </c>
      <c r="D15" s="23">
        <v>3519909</v>
      </c>
      <c r="E15" s="23">
        <v>21869873</v>
      </c>
      <c r="F15" s="23">
        <v>0</v>
      </c>
      <c r="G15" s="23">
        <v>0</v>
      </c>
      <c r="H15" s="23">
        <v>0</v>
      </c>
      <c r="I15" s="50">
        <v>0</v>
      </c>
      <c r="AN15"/>
    </row>
    <row r="16" spans="1:41" ht="15" customHeight="1" x14ac:dyDescent="0.25">
      <c r="A16" s="20" t="s">
        <v>68</v>
      </c>
      <c r="B16" s="81" t="s">
        <v>195</v>
      </c>
      <c r="C16" s="23">
        <v>0</v>
      </c>
      <c r="D16" s="23">
        <v>0</v>
      </c>
      <c r="E16" s="23">
        <v>550000</v>
      </c>
      <c r="F16" s="23">
        <v>0</v>
      </c>
      <c r="G16" s="23">
        <v>0</v>
      </c>
      <c r="H16" s="23">
        <v>0</v>
      </c>
      <c r="I16" s="50">
        <v>0</v>
      </c>
      <c r="AN16"/>
    </row>
    <row r="17" spans="1:40" ht="24" x14ac:dyDescent="0.25">
      <c r="A17" s="20" t="s">
        <v>124</v>
      </c>
      <c r="B17" s="81" t="s">
        <v>708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50">
        <v>0</v>
      </c>
      <c r="AN17"/>
    </row>
    <row r="18" spans="1:40" ht="24" x14ac:dyDescent="0.25">
      <c r="A18" s="20">
        <v>12</v>
      </c>
      <c r="B18" s="81" t="s">
        <v>898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50">
        <v>0</v>
      </c>
      <c r="AN18"/>
    </row>
    <row r="19" spans="1:40" ht="24" x14ac:dyDescent="0.25">
      <c r="A19" s="20">
        <v>13</v>
      </c>
      <c r="B19" s="81" t="s">
        <v>709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50">
        <v>0</v>
      </c>
      <c r="AN19"/>
    </row>
    <row r="20" spans="1:40" ht="15" customHeight="1" x14ac:dyDescent="0.25">
      <c r="A20" s="254">
        <v>14</v>
      </c>
      <c r="B20" s="258" t="s">
        <v>899</v>
      </c>
      <c r="C20" s="38">
        <f>SUM(C15:C19)</f>
        <v>598910</v>
      </c>
      <c r="D20" s="38">
        <f t="shared" ref="D20:I20" si="1">SUM(D15:D19)</f>
        <v>3519909</v>
      </c>
      <c r="E20" s="38">
        <f t="shared" si="1"/>
        <v>22419873</v>
      </c>
      <c r="F20" s="38">
        <f t="shared" si="1"/>
        <v>0</v>
      </c>
      <c r="G20" s="38">
        <f t="shared" si="1"/>
        <v>0</v>
      </c>
      <c r="H20" s="38">
        <f t="shared" si="1"/>
        <v>0</v>
      </c>
      <c r="I20" s="98">
        <f t="shared" si="1"/>
        <v>0</v>
      </c>
      <c r="AN20"/>
    </row>
    <row r="21" spans="1:40" s="253" customFormat="1" ht="15" customHeight="1" x14ac:dyDescent="0.25">
      <c r="A21" s="561">
        <v>15</v>
      </c>
      <c r="B21" s="82" t="s">
        <v>900</v>
      </c>
      <c r="C21" s="34">
        <f>C14+C20</f>
        <v>29602984</v>
      </c>
      <c r="D21" s="34">
        <f t="shared" ref="D21:I21" si="2">D14+D20</f>
        <v>5401484</v>
      </c>
      <c r="E21" s="34">
        <f t="shared" si="2"/>
        <v>24372168</v>
      </c>
      <c r="F21" s="34">
        <f t="shared" si="2"/>
        <v>17022108</v>
      </c>
      <c r="G21" s="34">
        <f t="shared" si="2"/>
        <v>2506427</v>
      </c>
      <c r="H21" s="34">
        <f t="shared" si="2"/>
        <v>20211007</v>
      </c>
      <c r="I21" s="72">
        <f t="shared" si="2"/>
        <v>153357</v>
      </c>
      <c r="AJ21" s="252"/>
      <c r="AK21" s="252"/>
      <c r="AL21" s="252"/>
      <c r="AM21" s="252"/>
    </row>
    <row r="22" spans="1:40" s="253" customFormat="1" ht="15" customHeight="1" x14ac:dyDescent="0.25">
      <c r="A22" s="20">
        <v>16</v>
      </c>
      <c r="B22" s="81" t="s">
        <v>520</v>
      </c>
      <c r="C22" s="23">
        <v>0</v>
      </c>
      <c r="D22" s="23">
        <v>0</v>
      </c>
      <c r="E22" s="23">
        <v>0</v>
      </c>
      <c r="F22" s="23">
        <v>0</v>
      </c>
      <c r="G22" s="23">
        <v>2303903</v>
      </c>
      <c r="H22" s="23">
        <v>0</v>
      </c>
      <c r="I22" s="50">
        <v>0</v>
      </c>
      <c r="AJ22" s="252"/>
      <c r="AK22" s="252"/>
      <c r="AL22" s="252"/>
      <c r="AM22" s="252"/>
    </row>
    <row r="23" spans="1:40" ht="15" customHeight="1" x14ac:dyDescent="0.25">
      <c r="A23" s="28">
        <v>17</v>
      </c>
      <c r="B23" s="81" t="s">
        <v>196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20375462</v>
      </c>
      <c r="I23" s="50">
        <v>0</v>
      </c>
      <c r="AN23"/>
    </row>
    <row r="24" spans="1:40" s="256" customFormat="1" ht="15" customHeight="1" x14ac:dyDescent="0.25">
      <c r="A24" s="254">
        <v>18</v>
      </c>
      <c r="B24" s="258" t="s">
        <v>901</v>
      </c>
      <c r="C24" s="38">
        <v>0</v>
      </c>
      <c r="D24" s="38">
        <v>0</v>
      </c>
      <c r="E24" s="38">
        <v>0</v>
      </c>
      <c r="F24" s="38">
        <v>0</v>
      </c>
      <c r="G24" s="38">
        <f>SUM(G22:G23)</f>
        <v>2303903</v>
      </c>
      <c r="H24" s="38">
        <f>SUM(H22:H23)</f>
        <v>20375462</v>
      </c>
      <c r="I24" s="98">
        <f>SUM(I22:I23)</f>
        <v>0</v>
      </c>
      <c r="AJ24" s="255"/>
      <c r="AK24" s="255"/>
      <c r="AL24" s="255"/>
      <c r="AM24" s="255"/>
    </row>
    <row r="25" spans="1:40" ht="15" customHeight="1" x14ac:dyDescent="0.25">
      <c r="A25" s="495">
        <v>19</v>
      </c>
      <c r="B25" s="496" t="s">
        <v>902</v>
      </c>
      <c r="C25" s="494">
        <f t="shared" ref="C25:I25" si="3">C21+C24</f>
        <v>29602984</v>
      </c>
      <c r="D25" s="494">
        <f t="shared" si="3"/>
        <v>5401484</v>
      </c>
      <c r="E25" s="494">
        <f t="shared" si="3"/>
        <v>24372168</v>
      </c>
      <c r="F25" s="494">
        <f t="shared" si="3"/>
        <v>17022108</v>
      </c>
      <c r="G25" s="494">
        <f t="shared" si="3"/>
        <v>4810330</v>
      </c>
      <c r="H25" s="494">
        <f t="shared" si="3"/>
        <v>40586469</v>
      </c>
      <c r="I25" s="531">
        <f t="shared" si="3"/>
        <v>153357</v>
      </c>
      <c r="AN25"/>
    </row>
    <row r="26" spans="1:40" s="1" customFormat="1" ht="15" customHeight="1" thickBot="1" x14ac:dyDescent="0.3">
      <c r="A26" s="93">
        <v>20</v>
      </c>
      <c r="B26" s="84" t="s">
        <v>197</v>
      </c>
      <c r="C26" s="27">
        <v>1</v>
      </c>
      <c r="D26" s="27">
        <v>1</v>
      </c>
      <c r="E26" s="27">
        <v>0</v>
      </c>
      <c r="F26" s="27">
        <v>0</v>
      </c>
      <c r="G26" s="27">
        <v>0</v>
      </c>
      <c r="H26" s="27">
        <v>0</v>
      </c>
      <c r="I26" s="51">
        <v>0</v>
      </c>
      <c r="AJ26" s="8"/>
      <c r="AK26" s="8"/>
      <c r="AL26" s="8"/>
      <c r="AM26" s="8"/>
    </row>
    <row r="27" spans="1:40" s="1" customFormat="1" ht="15" customHeight="1" thickTop="1" x14ac:dyDescent="0.25">
      <c r="A27" s="154"/>
      <c r="B27" s="259"/>
      <c r="C27" s="152"/>
      <c r="D27" s="152"/>
      <c r="E27" s="152"/>
      <c r="F27" s="152"/>
      <c r="G27" s="152"/>
      <c r="H27" s="152"/>
      <c r="I27" s="152"/>
      <c r="AJ27" s="8"/>
      <c r="AK27" s="8"/>
      <c r="AL27" s="8"/>
      <c r="AM27" s="8"/>
      <c r="AN27" s="8"/>
    </row>
    <row r="28" spans="1:40" s="1" customFormat="1" ht="13.5" customHeight="1" x14ac:dyDescent="0.25">
      <c r="A28" s="154"/>
      <c r="B28" s="259"/>
      <c r="C28" s="220"/>
      <c r="D28" s="220"/>
      <c r="E28" s="220"/>
      <c r="F28" s="220"/>
      <c r="G28" s="220"/>
      <c r="H28" s="220"/>
      <c r="I28" s="220"/>
      <c r="J28" s="5" t="s">
        <v>518</v>
      </c>
      <c r="AI28" s="8"/>
      <c r="AJ28" s="8"/>
      <c r="AK28" s="8"/>
      <c r="AL28" s="8"/>
      <c r="AM28" s="8"/>
    </row>
    <row r="29" spans="1:40" s="1" customFormat="1" ht="13.5" customHeight="1" x14ac:dyDescent="0.25">
      <c r="A29" s="154"/>
      <c r="B29" s="259"/>
      <c r="C29" s="220"/>
      <c r="D29" s="220"/>
      <c r="E29" s="220"/>
      <c r="F29" s="220"/>
      <c r="G29" s="220"/>
      <c r="H29" s="220"/>
      <c r="I29" s="220"/>
      <c r="J29" s="5" t="str">
        <f>J2</f>
        <v>a  6/2020. (VI.11.) önkormányzati rendelethez</v>
      </c>
      <c r="AI29" s="8"/>
      <c r="AJ29" s="8"/>
      <c r="AK29" s="8"/>
      <c r="AL29" s="8"/>
      <c r="AM29" s="8"/>
    </row>
    <row r="30" spans="1:40" s="1" customFormat="1" ht="13.5" customHeight="1" x14ac:dyDescent="0.25">
      <c r="A30" s="154"/>
      <c r="B30" s="259"/>
      <c r="C30" s="220"/>
      <c r="D30" s="220"/>
      <c r="E30" s="220"/>
      <c r="F30" s="220"/>
      <c r="G30" s="220"/>
      <c r="H30" s="220"/>
      <c r="I30" s="220"/>
      <c r="J30" s="5"/>
      <c r="AI30" s="8"/>
      <c r="AJ30" s="8"/>
      <c r="AK30" s="8"/>
      <c r="AL30" s="8"/>
      <c r="AM30" s="8"/>
    </row>
    <row r="31" spans="1:40" s="1" customFormat="1" ht="15" customHeight="1" x14ac:dyDescent="0.25">
      <c r="A31" s="978" t="s">
        <v>896</v>
      </c>
      <c r="B31" s="978"/>
      <c r="C31" s="978"/>
      <c r="D31" s="978"/>
      <c r="E31" s="978"/>
      <c r="F31" s="978"/>
      <c r="G31" s="978"/>
      <c r="H31" s="978"/>
      <c r="I31" s="978"/>
      <c r="J31" s="978"/>
      <c r="AI31" s="8"/>
      <c r="AJ31" s="8"/>
      <c r="AK31" s="8"/>
      <c r="AL31" s="8"/>
      <c r="AM31" s="8"/>
    </row>
    <row r="32" spans="1:40" s="1" customFormat="1" ht="15" customHeight="1" thickBot="1" x14ac:dyDescent="0.3">
      <c r="A32" s="154"/>
      <c r="B32" s="259"/>
      <c r="C32" s="220"/>
      <c r="D32" s="220"/>
      <c r="E32" s="220"/>
      <c r="F32" s="220"/>
      <c r="G32" s="220"/>
      <c r="H32" s="220"/>
      <c r="I32" s="5" t="s">
        <v>529</v>
      </c>
      <c r="AH32" s="8"/>
      <c r="AI32" s="8"/>
      <c r="AJ32" s="8"/>
      <c r="AK32" s="8"/>
      <c r="AL32" s="8"/>
    </row>
    <row r="33" spans="1:40" ht="85.2" thickTop="1" thickBot="1" x14ac:dyDescent="0.3">
      <c r="A33" s="260" t="s">
        <v>140</v>
      </c>
      <c r="B33" s="114" t="s">
        <v>122</v>
      </c>
      <c r="C33" s="114" t="s">
        <v>703</v>
      </c>
      <c r="D33" s="114" t="s">
        <v>179</v>
      </c>
      <c r="E33" s="114" t="s">
        <v>705</v>
      </c>
      <c r="F33" s="114" t="s">
        <v>180</v>
      </c>
      <c r="G33" s="114" t="s">
        <v>181</v>
      </c>
      <c r="H33" s="562" t="s">
        <v>903</v>
      </c>
      <c r="I33" s="115" t="s">
        <v>904</v>
      </c>
      <c r="AM33"/>
      <c r="AN33"/>
    </row>
    <row r="34" spans="1:40" ht="15" customHeight="1" thickTop="1" x14ac:dyDescent="0.25">
      <c r="A34" s="28" t="s">
        <v>59</v>
      </c>
      <c r="B34" s="80" t="s">
        <v>38</v>
      </c>
      <c r="C34" s="62">
        <v>0</v>
      </c>
      <c r="D34" s="62">
        <v>0</v>
      </c>
      <c r="E34" s="62">
        <v>0</v>
      </c>
      <c r="F34" s="62">
        <v>0</v>
      </c>
      <c r="G34" s="62">
        <v>0</v>
      </c>
      <c r="H34" s="831">
        <v>19431783</v>
      </c>
      <c r="I34" s="246">
        <v>2359032</v>
      </c>
      <c r="AM34"/>
      <c r="AN34"/>
    </row>
    <row r="35" spans="1:40" ht="24" x14ac:dyDescent="0.25">
      <c r="A35" s="20" t="s">
        <v>60</v>
      </c>
      <c r="B35" s="81" t="s">
        <v>274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832">
        <v>3859904</v>
      </c>
      <c r="I35" s="50">
        <v>463970</v>
      </c>
      <c r="AM35"/>
      <c r="AN35"/>
    </row>
    <row r="36" spans="1:40" ht="15" customHeight="1" x14ac:dyDescent="0.25">
      <c r="A36" s="28" t="s">
        <v>61</v>
      </c>
      <c r="B36" s="81" t="s">
        <v>39</v>
      </c>
      <c r="C36" s="23">
        <v>342757</v>
      </c>
      <c r="D36" s="23">
        <v>2750502</v>
      </c>
      <c r="E36" s="23">
        <v>3351905</v>
      </c>
      <c r="F36" s="23">
        <v>0</v>
      </c>
      <c r="G36" s="23">
        <v>4224961</v>
      </c>
      <c r="H36" s="832">
        <v>6197329</v>
      </c>
      <c r="I36" s="50">
        <v>6736520</v>
      </c>
      <c r="AM36"/>
      <c r="AN36"/>
    </row>
    <row r="37" spans="1:40" ht="15" customHeight="1" x14ac:dyDescent="0.25">
      <c r="A37" s="20" t="s">
        <v>62</v>
      </c>
      <c r="B37" s="81" t="s">
        <v>40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832">
        <v>0</v>
      </c>
      <c r="I37" s="50">
        <v>0</v>
      </c>
      <c r="AM37"/>
      <c r="AN37"/>
    </row>
    <row r="38" spans="1:40" ht="15" customHeight="1" x14ac:dyDescent="0.25">
      <c r="A38" s="28" t="s">
        <v>63</v>
      </c>
      <c r="B38" s="81" t="s">
        <v>191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832">
        <v>0</v>
      </c>
      <c r="I38" s="50">
        <v>0</v>
      </c>
      <c r="AM38"/>
      <c r="AN38"/>
    </row>
    <row r="39" spans="1:40" x14ac:dyDescent="0.25">
      <c r="A39" s="20" t="s">
        <v>64</v>
      </c>
      <c r="B39" s="81" t="s">
        <v>192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832">
        <v>0</v>
      </c>
      <c r="I39" s="50">
        <v>0</v>
      </c>
      <c r="AM39"/>
      <c r="AN39"/>
    </row>
    <row r="40" spans="1:40" x14ac:dyDescent="0.25">
      <c r="A40" s="28" t="s">
        <v>65</v>
      </c>
      <c r="B40" s="81" t="s">
        <v>193</v>
      </c>
      <c r="C40" s="23">
        <v>0</v>
      </c>
      <c r="D40" s="23">
        <v>0</v>
      </c>
      <c r="E40" s="23">
        <v>0</v>
      </c>
      <c r="F40" s="23">
        <v>9225100</v>
      </c>
      <c r="G40" s="23">
        <v>0</v>
      </c>
      <c r="H40" s="832">
        <v>0</v>
      </c>
      <c r="I40" s="50">
        <v>0</v>
      </c>
      <c r="AM40"/>
      <c r="AN40"/>
    </row>
    <row r="41" spans="1:40" ht="15" customHeight="1" x14ac:dyDescent="0.25">
      <c r="A41" s="254" t="s">
        <v>66</v>
      </c>
      <c r="B41" s="258" t="s">
        <v>519</v>
      </c>
      <c r="C41" s="38">
        <f>SUM(C34:C40)</f>
        <v>342757</v>
      </c>
      <c r="D41" s="718">
        <f t="shared" ref="D41:I41" si="4">SUM(D34:D40)</f>
        <v>2750502</v>
      </c>
      <c r="E41" s="38">
        <f t="shared" si="4"/>
        <v>3351905</v>
      </c>
      <c r="F41" s="38">
        <f t="shared" si="4"/>
        <v>9225100</v>
      </c>
      <c r="G41" s="38">
        <f t="shared" si="4"/>
        <v>4224961</v>
      </c>
      <c r="H41" s="833">
        <f t="shared" si="4"/>
        <v>29489016</v>
      </c>
      <c r="I41" s="98">
        <f t="shared" si="4"/>
        <v>9559522</v>
      </c>
      <c r="AM41"/>
      <c r="AN41"/>
    </row>
    <row r="42" spans="1:40" ht="15" customHeight="1" x14ac:dyDescent="0.25">
      <c r="A42" s="28" t="s">
        <v>67</v>
      </c>
      <c r="B42" s="81" t="s">
        <v>194</v>
      </c>
      <c r="C42" s="23">
        <v>0</v>
      </c>
      <c r="D42" s="23">
        <v>59272547</v>
      </c>
      <c r="E42" s="23">
        <v>0</v>
      </c>
      <c r="F42" s="23">
        <v>0</v>
      </c>
      <c r="G42" s="23">
        <v>15240000</v>
      </c>
      <c r="H42" s="832">
        <v>1914390</v>
      </c>
      <c r="I42" s="50">
        <v>741040</v>
      </c>
      <c r="AM42"/>
      <c r="AN42"/>
    </row>
    <row r="43" spans="1:40" ht="15" customHeight="1" x14ac:dyDescent="0.25">
      <c r="A43" s="20" t="s">
        <v>68</v>
      </c>
      <c r="B43" s="81" t="s">
        <v>195</v>
      </c>
      <c r="C43" s="23">
        <v>0</v>
      </c>
      <c r="D43" s="23">
        <v>4502201</v>
      </c>
      <c r="E43" s="23">
        <v>0</v>
      </c>
      <c r="F43" s="23">
        <v>0</v>
      </c>
      <c r="G43" s="23">
        <v>0</v>
      </c>
      <c r="H43" s="832">
        <v>0</v>
      </c>
      <c r="I43" s="50">
        <v>0</v>
      </c>
      <c r="AM43"/>
      <c r="AN43"/>
    </row>
    <row r="44" spans="1:40" ht="24" x14ac:dyDescent="0.25">
      <c r="A44" s="20" t="s">
        <v>124</v>
      </c>
      <c r="B44" s="81" t="s">
        <v>708</v>
      </c>
      <c r="C44" s="23">
        <v>0</v>
      </c>
      <c r="D44" s="23">
        <v>1173822</v>
      </c>
      <c r="E44" s="23">
        <v>0</v>
      </c>
      <c r="F44" s="23">
        <v>0</v>
      </c>
      <c r="G44" s="23">
        <v>0</v>
      </c>
      <c r="H44" s="832">
        <v>0</v>
      </c>
      <c r="I44" s="50">
        <v>0</v>
      </c>
      <c r="AM44"/>
      <c r="AN44"/>
    </row>
    <row r="45" spans="1:40" ht="24" x14ac:dyDescent="0.25">
      <c r="A45" s="20">
        <v>12</v>
      </c>
      <c r="B45" s="81" t="s">
        <v>898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832">
        <v>0</v>
      </c>
      <c r="I45" s="50">
        <v>0</v>
      </c>
      <c r="AM45"/>
      <c r="AN45"/>
    </row>
    <row r="46" spans="1:40" ht="24" x14ac:dyDescent="0.25">
      <c r="A46" s="20">
        <v>13</v>
      </c>
      <c r="B46" s="81" t="s">
        <v>709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832">
        <v>0</v>
      </c>
      <c r="I46" s="50">
        <v>0</v>
      </c>
      <c r="AM46"/>
      <c r="AN46"/>
    </row>
    <row r="47" spans="1:40" ht="15" customHeight="1" x14ac:dyDescent="0.25">
      <c r="A47" s="254">
        <v>14</v>
      </c>
      <c r="B47" s="258" t="s">
        <v>899</v>
      </c>
      <c r="C47" s="38">
        <f>SUM(C42:C46)</f>
        <v>0</v>
      </c>
      <c r="D47" s="718">
        <f t="shared" ref="D47:I47" si="5">SUM(D42:D46)</f>
        <v>64948570</v>
      </c>
      <c r="E47" s="38">
        <f t="shared" si="5"/>
        <v>0</v>
      </c>
      <c r="F47" s="38">
        <f t="shared" si="5"/>
        <v>0</v>
      </c>
      <c r="G47" s="38">
        <f t="shared" si="5"/>
        <v>15240000</v>
      </c>
      <c r="H47" s="833">
        <f t="shared" si="5"/>
        <v>1914390</v>
      </c>
      <c r="I47" s="98">
        <f t="shared" si="5"/>
        <v>741040</v>
      </c>
      <c r="AM47"/>
      <c r="AN47"/>
    </row>
    <row r="48" spans="1:40" ht="15" customHeight="1" x14ac:dyDescent="0.25">
      <c r="A48" s="561">
        <v>15</v>
      </c>
      <c r="B48" s="82" t="s">
        <v>900</v>
      </c>
      <c r="C48" s="34">
        <f>C41+C47</f>
        <v>342757</v>
      </c>
      <c r="D48" s="828">
        <f t="shared" ref="D48:H48" si="6">D41+D47</f>
        <v>67699072</v>
      </c>
      <c r="E48" s="34">
        <f t="shared" si="6"/>
        <v>3351905</v>
      </c>
      <c r="F48" s="34">
        <f t="shared" si="6"/>
        <v>9225100</v>
      </c>
      <c r="G48" s="34">
        <f t="shared" si="6"/>
        <v>19464961</v>
      </c>
      <c r="H48" s="834">
        <f t="shared" si="6"/>
        <v>31403406</v>
      </c>
      <c r="I48" s="72">
        <f>I41+I47</f>
        <v>10300562</v>
      </c>
      <c r="AM48"/>
      <c r="AN48"/>
    </row>
    <row r="49" spans="1:44" ht="15" customHeight="1" x14ac:dyDescent="0.25">
      <c r="A49" s="20">
        <v>16</v>
      </c>
      <c r="B49" s="81" t="s">
        <v>520</v>
      </c>
      <c r="C49" s="23">
        <v>0</v>
      </c>
      <c r="D49" s="717">
        <v>0</v>
      </c>
      <c r="E49" s="23">
        <v>0</v>
      </c>
      <c r="F49" s="23">
        <v>0</v>
      </c>
      <c r="G49" s="23">
        <v>0</v>
      </c>
      <c r="H49" s="832">
        <v>0</v>
      </c>
      <c r="I49" s="50">
        <v>0</v>
      </c>
      <c r="AM49"/>
      <c r="AN49"/>
    </row>
    <row r="50" spans="1:44" ht="15" customHeight="1" x14ac:dyDescent="0.25">
      <c r="A50" s="28">
        <v>17</v>
      </c>
      <c r="B50" s="81" t="s">
        <v>196</v>
      </c>
      <c r="C50" s="23">
        <v>0</v>
      </c>
      <c r="D50" s="717">
        <v>0</v>
      </c>
      <c r="E50" s="23">
        <v>0</v>
      </c>
      <c r="F50" s="23">
        <v>0</v>
      </c>
      <c r="G50" s="23">
        <v>0</v>
      </c>
      <c r="H50" s="832">
        <v>0</v>
      </c>
      <c r="I50" s="50">
        <v>0</v>
      </c>
      <c r="AM50"/>
      <c r="AN50"/>
    </row>
    <row r="51" spans="1:44" ht="15" customHeight="1" x14ac:dyDescent="0.25">
      <c r="A51" s="254">
        <v>18</v>
      </c>
      <c r="B51" s="258" t="s">
        <v>901</v>
      </c>
      <c r="C51" s="38">
        <v>0</v>
      </c>
      <c r="D51" s="718">
        <v>0</v>
      </c>
      <c r="E51" s="38">
        <v>0</v>
      </c>
      <c r="F51" s="38">
        <v>0</v>
      </c>
      <c r="G51" s="38">
        <v>0</v>
      </c>
      <c r="H51" s="833">
        <v>0</v>
      </c>
      <c r="I51" s="98">
        <v>0</v>
      </c>
      <c r="AM51"/>
      <c r="AN51"/>
    </row>
    <row r="52" spans="1:44" ht="15" customHeight="1" x14ac:dyDescent="0.25">
      <c r="A52" s="495">
        <v>19</v>
      </c>
      <c r="B52" s="496" t="s">
        <v>902</v>
      </c>
      <c r="C52" s="494">
        <f>C48+C51</f>
        <v>342757</v>
      </c>
      <c r="D52" s="829">
        <f t="shared" ref="D52:I52" si="7">D48+D51</f>
        <v>67699072</v>
      </c>
      <c r="E52" s="494">
        <f t="shared" si="7"/>
        <v>3351905</v>
      </c>
      <c r="F52" s="494">
        <f t="shared" si="7"/>
        <v>9225100</v>
      </c>
      <c r="G52" s="494">
        <f t="shared" si="7"/>
        <v>19464961</v>
      </c>
      <c r="H52" s="835">
        <f t="shared" si="7"/>
        <v>31403406</v>
      </c>
      <c r="I52" s="531">
        <f t="shared" si="7"/>
        <v>10300562</v>
      </c>
      <c r="AM52"/>
      <c r="AN52"/>
    </row>
    <row r="53" spans="1:44" ht="15" customHeight="1" thickBot="1" x14ac:dyDescent="0.3">
      <c r="A53" s="93">
        <v>20</v>
      </c>
      <c r="B53" s="84" t="s">
        <v>197</v>
      </c>
      <c r="C53" s="27">
        <v>0</v>
      </c>
      <c r="D53" s="27">
        <v>0</v>
      </c>
      <c r="E53" s="830">
        <v>0</v>
      </c>
      <c r="F53" s="27">
        <v>0</v>
      </c>
      <c r="G53" s="27">
        <v>0</v>
      </c>
      <c r="H53" s="836">
        <v>7</v>
      </c>
      <c r="I53" s="51">
        <v>1</v>
      </c>
      <c r="AM53"/>
      <c r="AN53"/>
    </row>
    <row r="54" spans="1:44" ht="15" customHeight="1" thickTop="1" x14ac:dyDescent="0.25">
      <c r="A54" s="154"/>
      <c r="B54" s="259"/>
      <c r="C54" s="563"/>
      <c r="D54" s="563"/>
      <c r="E54" s="563"/>
      <c r="F54" s="563"/>
      <c r="G54" s="563"/>
      <c r="H54" s="563"/>
      <c r="I54" s="563"/>
      <c r="J54" s="563"/>
      <c r="K54" s="563"/>
      <c r="AL54"/>
      <c r="AM54"/>
      <c r="AN54"/>
    </row>
    <row r="55" spans="1:44" s="1" customFormat="1" ht="13.5" customHeight="1" x14ac:dyDescent="0.25">
      <c r="A55" s="8"/>
      <c r="B55" s="8"/>
      <c r="C55" s="8"/>
      <c r="D55" s="8"/>
      <c r="E55" s="8"/>
      <c r="F55" s="8"/>
      <c r="G55" s="8"/>
      <c r="H55" s="8"/>
      <c r="I55" s="8"/>
      <c r="J55" s="5" t="str">
        <f>J28</f>
        <v>20. melléklet folytatása</v>
      </c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</row>
    <row r="56" spans="1:44" s="1" customFormat="1" ht="13.5" customHeight="1" x14ac:dyDescent="0.25">
      <c r="A56" s="8"/>
      <c r="B56" s="8"/>
      <c r="C56" s="8"/>
      <c r="D56" s="8"/>
      <c r="E56" s="8"/>
      <c r="F56" s="8"/>
      <c r="G56" s="8"/>
      <c r="H56" s="8"/>
      <c r="I56" s="8"/>
      <c r="J56" s="5" t="str">
        <f>J2</f>
        <v>a  6/2020. (VI.11.) önkormányzati rendelethez</v>
      </c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</row>
    <row r="57" spans="1:44" s="1" customFormat="1" ht="13.5" customHeight="1" x14ac:dyDescent="0.25">
      <c r="A57" s="8"/>
      <c r="B57" s="8"/>
      <c r="C57" s="8"/>
      <c r="D57" s="8"/>
      <c r="E57" s="8"/>
      <c r="F57" s="8"/>
      <c r="G57" s="8"/>
      <c r="H57" s="8"/>
      <c r="I57" s="8"/>
      <c r="J57" s="5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</row>
    <row r="58" spans="1:44" s="1" customFormat="1" ht="15" customHeight="1" x14ac:dyDescent="0.25">
      <c r="A58" s="978" t="s">
        <v>896</v>
      </c>
      <c r="B58" s="978"/>
      <c r="C58" s="978"/>
      <c r="D58" s="978"/>
      <c r="E58" s="978"/>
      <c r="F58" s="978"/>
      <c r="G58" s="978"/>
      <c r="H58" s="978"/>
      <c r="I58" s="978"/>
      <c r="J58" s="97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</row>
    <row r="59" spans="1:44" s="1" customFormat="1" ht="15" customHeight="1" thickBot="1" x14ac:dyDescent="0.3">
      <c r="C59" s="10"/>
      <c r="D59" s="10"/>
      <c r="E59" s="10"/>
      <c r="F59" s="10"/>
      <c r="G59" s="10"/>
      <c r="H59" s="10"/>
      <c r="I59" s="5"/>
      <c r="J59" s="5" t="s">
        <v>529</v>
      </c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</row>
    <row r="60" spans="1:44" s="1" customFormat="1" ht="75" customHeight="1" thickTop="1" thickBot="1" x14ac:dyDescent="0.3">
      <c r="A60" s="260" t="s">
        <v>140</v>
      </c>
      <c r="B60" s="114" t="s">
        <v>122</v>
      </c>
      <c r="C60" s="114" t="s">
        <v>182</v>
      </c>
      <c r="D60" s="562" t="s">
        <v>183</v>
      </c>
      <c r="E60" s="114" t="s">
        <v>184</v>
      </c>
      <c r="F60" s="114" t="s">
        <v>706</v>
      </c>
      <c r="G60" s="715" t="s">
        <v>187</v>
      </c>
      <c r="H60" s="114" t="s">
        <v>905</v>
      </c>
      <c r="I60" s="86" t="s">
        <v>906</v>
      </c>
      <c r="J60" s="893" t="s">
        <v>190</v>
      </c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</row>
    <row r="61" spans="1:44" s="1" customFormat="1" ht="15" customHeight="1" thickTop="1" x14ac:dyDescent="0.25">
      <c r="A61" s="28" t="s">
        <v>59</v>
      </c>
      <c r="B61" s="80" t="s">
        <v>38</v>
      </c>
      <c r="C61" s="62">
        <v>0</v>
      </c>
      <c r="D61" s="62">
        <v>0</v>
      </c>
      <c r="E61" s="62">
        <v>0</v>
      </c>
      <c r="F61" s="62">
        <v>849435</v>
      </c>
      <c r="G61" s="62">
        <v>369486</v>
      </c>
      <c r="H61" s="62">
        <v>0</v>
      </c>
      <c r="I61" s="946">
        <v>6405431</v>
      </c>
      <c r="J61" s="944">
        <v>0</v>
      </c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</row>
    <row r="62" spans="1:44" s="1" customFormat="1" ht="24" x14ac:dyDescent="0.25">
      <c r="A62" s="20" t="s">
        <v>60</v>
      </c>
      <c r="B62" s="81" t="s">
        <v>274</v>
      </c>
      <c r="C62" s="23">
        <v>0</v>
      </c>
      <c r="D62" s="23">
        <v>0</v>
      </c>
      <c r="E62" s="23">
        <v>0</v>
      </c>
      <c r="F62" s="23">
        <v>134928</v>
      </c>
      <c r="G62" s="23">
        <v>62060</v>
      </c>
      <c r="H62" s="23">
        <v>0</v>
      </c>
      <c r="I62" s="850">
        <v>1235091</v>
      </c>
      <c r="J62" s="945">
        <v>144142</v>
      </c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</row>
    <row r="63" spans="1:44" s="1" customFormat="1" ht="15" customHeight="1" x14ac:dyDescent="0.25">
      <c r="A63" s="28" t="s">
        <v>61</v>
      </c>
      <c r="B63" s="81" t="s">
        <v>39</v>
      </c>
      <c r="C63" s="23">
        <v>480390</v>
      </c>
      <c r="D63" s="23">
        <v>674574</v>
      </c>
      <c r="E63" s="23">
        <v>2813855</v>
      </c>
      <c r="F63" s="23">
        <v>38300</v>
      </c>
      <c r="G63" s="23">
        <v>225420</v>
      </c>
      <c r="H63" s="23">
        <v>400200</v>
      </c>
      <c r="I63" s="850">
        <v>2906657</v>
      </c>
      <c r="J63" s="945">
        <v>1950007</v>
      </c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</row>
    <row r="64" spans="1:44" s="1" customFormat="1" ht="15" customHeight="1" x14ac:dyDescent="0.25">
      <c r="A64" s="20" t="s">
        <v>62</v>
      </c>
      <c r="B64" s="81" t="s">
        <v>40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710">
        <v>4162052</v>
      </c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</row>
    <row r="65" spans="1:41" s="1" customFormat="1" ht="15" customHeight="1" x14ac:dyDescent="0.25">
      <c r="A65" s="28" t="s">
        <v>63</v>
      </c>
      <c r="B65" s="81" t="s">
        <v>191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710">
        <v>0</v>
      </c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</row>
    <row r="66" spans="1:41" s="1" customFormat="1" x14ac:dyDescent="0.25">
      <c r="A66" s="20" t="s">
        <v>64</v>
      </c>
      <c r="B66" s="81" t="s">
        <v>192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710">
        <v>0</v>
      </c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</row>
    <row r="67" spans="1:41" s="1" customFormat="1" x14ac:dyDescent="0.25">
      <c r="A67" s="28" t="s">
        <v>65</v>
      </c>
      <c r="B67" s="81" t="s">
        <v>193</v>
      </c>
      <c r="C67" s="23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710">
        <v>0</v>
      </c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</row>
    <row r="68" spans="1:41" s="1" customFormat="1" ht="15" customHeight="1" x14ac:dyDescent="0.25">
      <c r="A68" s="254" t="s">
        <v>66</v>
      </c>
      <c r="B68" s="258" t="s">
        <v>519</v>
      </c>
      <c r="C68" s="833">
        <f>SUM(C61:C67)</f>
        <v>480390</v>
      </c>
      <c r="D68" s="38">
        <f>SUM(D61:D67)</f>
        <v>674574</v>
      </c>
      <c r="E68" s="38">
        <f>SUM(E61:E67)</f>
        <v>2813855</v>
      </c>
      <c r="F68" s="718">
        <f t="shared" ref="F68:H68" si="8">SUM(F61:F67)</f>
        <v>1022663</v>
      </c>
      <c r="G68" s="38">
        <f t="shared" si="8"/>
        <v>656966</v>
      </c>
      <c r="H68" s="38">
        <f t="shared" si="8"/>
        <v>400200</v>
      </c>
      <c r="I68" s="38">
        <f t="shared" ref="I68:J68" si="9">SUM(I61:I67)</f>
        <v>10547179</v>
      </c>
      <c r="J68" s="711">
        <f t="shared" si="9"/>
        <v>6256201</v>
      </c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</row>
    <row r="69" spans="1:41" s="1" customFormat="1" ht="15" customHeight="1" x14ac:dyDescent="0.25">
      <c r="A69" s="28" t="s">
        <v>67</v>
      </c>
      <c r="B69" s="81" t="s">
        <v>194</v>
      </c>
      <c r="C69" s="23">
        <v>0</v>
      </c>
      <c r="D69" s="23">
        <v>0</v>
      </c>
      <c r="E69" s="23">
        <v>0</v>
      </c>
      <c r="F69" s="717">
        <v>422910</v>
      </c>
      <c r="G69" s="23">
        <v>209060</v>
      </c>
      <c r="H69" s="23">
        <v>0</v>
      </c>
      <c r="I69" s="23">
        <v>1785506</v>
      </c>
      <c r="J69" s="710">
        <v>0</v>
      </c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</row>
    <row r="70" spans="1:41" s="1" customFormat="1" ht="15" customHeight="1" x14ac:dyDescent="0.25">
      <c r="A70" s="20" t="s">
        <v>68</v>
      </c>
      <c r="B70" s="81" t="s">
        <v>195</v>
      </c>
      <c r="C70" s="832">
        <v>0</v>
      </c>
      <c r="D70" s="23">
        <v>0</v>
      </c>
      <c r="E70" s="23">
        <v>0</v>
      </c>
      <c r="F70" s="717">
        <v>0</v>
      </c>
      <c r="G70" s="23">
        <v>0</v>
      </c>
      <c r="H70" s="23">
        <v>0</v>
      </c>
      <c r="I70" s="23">
        <v>0</v>
      </c>
      <c r="J70" s="710">
        <v>0</v>
      </c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</row>
    <row r="71" spans="1:41" s="1" customFormat="1" ht="24.75" customHeight="1" x14ac:dyDescent="0.25">
      <c r="A71" s="20" t="s">
        <v>124</v>
      </c>
      <c r="B71" s="81" t="s">
        <v>708</v>
      </c>
      <c r="C71" s="832">
        <v>0</v>
      </c>
      <c r="D71" s="23">
        <v>0</v>
      </c>
      <c r="E71" s="23">
        <v>0</v>
      </c>
      <c r="F71" s="717">
        <v>0</v>
      </c>
      <c r="G71" s="23">
        <v>0</v>
      </c>
      <c r="H71" s="23">
        <v>0</v>
      </c>
      <c r="I71" s="23">
        <v>0</v>
      </c>
      <c r="J71" s="710">
        <v>0</v>
      </c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</row>
    <row r="72" spans="1:41" s="1" customFormat="1" ht="24.75" customHeight="1" x14ac:dyDescent="0.25">
      <c r="A72" s="20">
        <v>12</v>
      </c>
      <c r="B72" s="81" t="s">
        <v>898</v>
      </c>
      <c r="C72" s="832">
        <v>0</v>
      </c>
      <c r="D72" s="23">
        <v>0</v>
      </c>
      <c r="E72" s="23">
        <v>0</v>
      </c>
      <c r="F72" s="717">
        <v>0</v>
      </c>
      <c r="G72" s="23">
        <v>0</v>
      </c>
      <c r="H72" s="23">
        <v>0</v>
      </c>
      <c r="I72" s="23">
        <v>0</v>
      </c>
      <c r="J72" s="710">
        <v>0</v>
      </c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</row>
    <row r="73" spans="1:41" s="1" customFormat="1" ht="24" x14ac:dyDescent="0.25">
      <c r="A73" s="20">
        <v>13</v>
      </c>
      <c r="B73" s="81" t="s">
        <v>709</v>
      </c>
      <c r="C73" s="832">
        <v>0</v>
      </c>
      <c r="D73" s="23">
        <v>0</v>
      </c>
      <c r="E73" s="23">
        <v>0</v>
      </c>
      <c r="F73" s="717">
        <v>0</v>
      </c>
      <c r="G73" s="23">
        <v>0</v>
      </c>
      <c r="H73" s="23">
        <v>0</v>
      </c>
      <c r="I73" s="23">
        <v>0</v>
      </c>
      <c r="J73" s="710">
        <v>0</v>
      </c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</row>
    <row r="74" spans="1:41" s="1" customFormat="1" ht="15" customHeight="1" x14ac:dyDescent="0.25">
      <c r="A74" s="254">
        <v>14</v>
      </c>
      <c r="B74" s="258" t="s">
        <v>899</v>
      </c>
      <c r="C74" s="833">
        <f>SUM(C69:C73)</f>
        <v>0</v>
      </c>
      <c r="D74" s="38">
        <f>SUM(D69:D73)</f>
        <v>0</v>
      </c>
      <c r="E74" s="38">
        <f>SUM(E69:E73)</f>
        <v>0</v>
      </c>
      <c r="F74" s="718">
        <f t="shared" ref="F74:H74" si="10">SUM(F69:F73)</f>
        <v>422910</v>
      </c>
      <c r="G74" s="38">
        <f t="shared" si="10"/>
        <v>209060</v>
      </c>
      <c r="H74" s="38">
        <f t="shared" si="10"/>
        <v>0</v>
      </c>
      <c r="I74" s="38">
        <f t="shared" ref="I74:J74" si="11">SUM(I69:I73)</f>
        <v>1785506</v>
      </c>
      <c r="J74" s="711">
        <f t="shared" si="11"/>
        <v>0</v>
      </c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</row>
    <row r="75" spans="1:41" s="1" customFormat="1" ht="15" customHeight="1" x14ac:dyDescent="0.25">
      <c r="A75" s="561">
        <v>15</v>
      </c>
      <c r="B75" s="82" t="s">
        <v>900</v>
      </c>
      <c r="C75" s="834">
        <f>C68+C74</f>
        <v>480390</v>
      </c>
      <c r="D75" s="34">
        <f>D68+D74</f>
        <v>674574</v>
      </c>
      <c r="E75" s="34">
        <f>E68+E74</f>
        <v>2813855</v>
      </c>
      <c r="F75" s="828">
        <f t="shared" ref="F75:H75" si="12">F68+F74</f>
        <v>1445573</v>
      </c>
      <c r="G75" s="34">
        <f t="shared" si="12"/>
        <v>866026</v>
      </c>
      <c r="H75" s="34">
        <f t="shared" si="12"/>
        <v>400200</v>
      </c>
      <c r="I75" s="34">
        <f t="shared" ref="I75:J75" si="13">I68+I74</f>
        <v>12332685</v>
      </c>
      <c r="J75" s="712">
        <f t="shared" si="13"/>
        <v>6256201</v>
      </c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</row>
    <row r="76" spans="1:41" s="1" customFormat="1" ht="15" customHeight="1" x14ac:dyDescent="0.25">
      <c r="A76" s="20">
        <v>16</v>
      </c>
      <c r="B76" s="81" t="s">
        <v>520</v>
      </c>
      <c r="C76" s="832">
        <v>0</v>
      </c>
      <c r="D76" s="23">
        <v>0</v>
      </c>
      <c r="E76" s="23">
        <v>0</v>
      </c>
      <c r="F76" s="717">
        <v>0</v>
      </c>
      <c r="G76" s="23">
        <v>0</v>
      </c>
      <c r="H76" s="23">
        <v>0</v>
      </c>
      <c r="I76" s="23">
        <v>0</v>
      </c>
      <c r="J76" s="710">
        <v>0</v>
      </c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 s="1" customFormat="1" ht="15" customHeight="1" x14ac:dyDescent="0.25">
      <c r="A77" s="28">
        <v>17</v>
      </c>
      <c r="B77" s="81" t="s">
        <v>196</v>
      </c>
      <c r="C77" s="832">
        <v>0</v>
      </c>
      <c r="D77" s="23">
        <v>0</v>
      </c>
      <c r="E77" s="23">
        <v>0</v>
      </c>
      <c r="F77" s="717">
        <v>0</v>
      </c>
      <c r="G77" s="23">
        <v>0</v>
      </c>
      <c r="H77" s="23">
        <v>0</v>
      </c>
      <c r="I77" s="23">
        <v>0</v>
      </c>
      <c r="J77" s="710">
        <v>0</v>
      </c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</row>
    <row r="78" spans="1:41" s="1" customFormat="1" ht="15" customHeight="1" x14ac:dyDescent="0.25">
      <c r="A78" s="254">
        <v>18</v>
      </c>
      <c r="B78" s="258" t="s">
        <v>901</v>
      </c>
      <c r="C78" s="833">
        <v>0</v>
      </c>
      <c r="D78" s="38">
        <v>0</v>
      </c>
      <c r="E78" s="38">
        <v>0</v>
      </c>
      <c r="F78" s="718">
        <v>0</v>
      </c>
      <c r="G78" s="38">
        <v>0</v>
      </c>
      <c r="H78" s="38">
        <v>0</v>
      </c>
      <c r="I78" s="38">
        <v>0</v>
      </c>
      <c r="J78" s="711">
        <v>0</v>
      </c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</row>
    <row r="79" spans="1:41" s="1" customFormat="1" ht="15" customHeight="1" x14ac:dyDescent="0.25">
      <c r="A79" s="495">
        <v>19</v>
      </c>
      <c r="B79" s="496" t="s">
        <v>902</v>
      </c>
      <c r="C79" s="835">
        <f t="shared" ref="C79:I79" si="14">C75+C78</f>
        <v>480390</v>
      </c>
      <c r="D79" s="494">
        <f t="shared" si="14"/>
        <v>674574</v>
      </c>
      <c r="E79" s="494">
        <f t="shared" si="14"/>
        <v>2813855</v>
      </c>
      <c r="F79" s="829">
        <f t="shared" si="14"/>
        <v>1445573</v>
      </c>
      <c r="G79" s="494">
        <f t="shared" si="14"/>
        <v>866026</v>
      </c>
      <c r="H79" s="494">
        <f t="shared" si="14"/>
        <v>400200</v>
      </c>
      <c r="I79" s="494">
        <f t="shared" si="14"/>
        <v>12332685</v>
      </c>
      <c r="J79" s="713">
        <f t="shared" ref="J79" si="15">J75+J78</f>
        <v>6256201</v>
      </c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</row>
    <row r="80" spans="1:41" s="1" customFormat="1" ht="15" customHeight="1" thickBot="1" x14ac:dyDescent="0.3">
      <c r="A80" s="93">
        <v>20</v>
      </c>
      <c r="B80" s="84" t="s">
        <v>197</v>
      </c>
      <c r="C80" s="836">
        <v>0</v>
      </c>
      <c r="D80" s="27">
        <v>0</v>
      </c>
      <c r="E80" s="27">
        <v>0</v>
      </c>
      <c r="F80" s="830">
        <v>0</v>
      </c>
      <c r="G80" s="27">
        <v>0</v>
      </c>
      <c r="H80" s="27">
        <v>0</v>
      </c>
      <c r="I80" s="27">
        <v>2</v>
      </c>
      <c r="J80" s="714">
        <v>0</v>
      </c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</row>
    <row r="81" spans="1:42" s="1" customFormat="1" ht="15" customHeight="1" thickTop="1" x14ac:dyDescent="0.25">
      <c r="A81" s="154"/>
      <c r="B81" s="259"/>
      <c r="C81" s="563"/>
      <c r="D81" s="563"/>
      <c r="E81" s="563"/>
      <c r="F81" s="563"/>
      <c r="G81" s="563"/>
      <c r="H81" s="563"/>
      <c r="I81" s="563"/>
      <c r="J81" s="563"/>
      <c r="K81" s="563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</row>
    <row r="82" spans="1:42" s="1" customFormat="1" ht="15" customHeight="1" x14ac:dyDescent="0.25">
      <c r="A82" s="154"/>
      <c r="B82" s="259"/>
      <c r="C82" s="563"/>
      <c r="D82" s="563"/>
      <c r="E82" s="563"/>
      <c r="F82" s="563"/>
      <c r="G82" s="563"/>
      <c r="H82" s="563"/>
      <c r="I82" s="563"/>
      <c r="J82" s="563"/>
      <c r="K82" s="563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</row>
    <row r="83" spans="1:42" s="1" customFormat="1" ht="15" customHeight="1" x14ac:dyDescent="0.25">
      <c r="A83" s="154"/>
      <c r="B83" s="259"/>
      <c r="C83" s="563"/>
      <c r="D83" s="563"/>
      <c r="E83" s="563"/>
      <c r="F83" s="563"/>
      <c r="G83" s="563"/>
      <c r="H83" s="563"/>
      <c r="I83" s="563"/>
      <c r="J83" s="563"/>
      <c r="K83" s="563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</row>
    <row r="84" spans="1:42" ht="13.5" customHeight="1" x14ac:dyDescent="0.25">
      <c r="A84" s="4"/>
      <c r="B84" s="8"/>
      <c r="C84" s="8"/>
      <c r="D84" s="8"/>
      <c r="E84" s="8"/>
      <c r="F84" s="8"/>
      <c r="G84" s="8"/>
      <c r="H84" s="8"/>
      <c r="I84" s="8"/>
      <c r="J84" s="5" t="str">
        <f>J28</f>
        <v>20. melléklet folytatása</v>
      </c>
      <c r="AN84"/>
    </row>
    <row r="85" spans="1:42" ht="13.5" customHeight="1" x14ac:dyDescent="0.25">
      <c r="A85" s="4"/>
      <c r="B85" s="8"/>
      <c r="C85" s="8"/>
      <c r="D85" s="8"/>
      <c r="E85" s="8"/>
      <c r="F85" s="8"/>
      <c r="G85" s="8"/>
      <c r="H85" s="8"/>
      <c r="I85" s="8"/>
      <c r="J85" s="5" t="str">
        <f>J2</f>
        <v>a  6/2020. (VI.11.) önkormányzati rendelethez</v>
      </c>
      <c r="AN85"/>
    </row>
    <row r="86" spans="1:42" ht="13.5" customHeight="1" x14ac:dyDescent="0.25">
      <c r="A86" s="8"/>
      <c r="B86" s="16"/>
      <c r="C86" s="16"/>
      <c r="D86" s="16"/>
      <c r="E86" s="16"/>
      <c r="F86" s="16"/>
      <c r="G86" s="16"/>
      <c r="H86" s="16"/>
      <c r="I86" s="16"/>
      <c r="J86" s="16"/>
    </row>
    <row r="87" spans="1:42" ht="15" customHeight="1" x14ac:dyDescent="0.25">
      <c r="A87" s="978" t="s">
        <v>908</v>
      </c>
      <c r="B87" s="978"/>
      <c r="C87" s="978"/>
      <c r="D87" s="978"/>
      <c r="E87" s="978"/>
      <c r="F87" s="978"/>
      <c r="G87" s="978"/>
      <c r="H87" s="978"/>
      <c r="I87" s="978"/>
      <c r="J87" s="978"/>
      <c r="K87" s="838"/>
    </row>
    <row r="88" spans="1:42" ht="15" customHeight="1" thickBot="1" x14ac:dyDescent="0.3">
      <c r="A88" s="16"/>
      <c r="B88" s="10"/>
      <c r="C88" s="10"/>
      <c r="D88" s="10"/>
      <c r="E88" s="10"/>
      <c r="F88" s="10"/>
      <c r="G88" s="10"/>
      <c r="I88" s="5" t="s">
        <v>529</v>
      </c>
      <c r="J88" s="10"/>
      <c r="K88" s="10"/>
      <c r="L88" s="5"/>
      <c r="AO88" s="9"/>
      <c r="AP88" s="9"/>
    </row>
    <row r="89" spans="1:42" ht="85.5" customHeight="1" thickTop="1" thickBot="1" x14ac:dyDescent="0.3">
      <c r="A89" s="260" t="s">
        <v>140</v>
      </c>
      <c r="B89" s="114" t="s">
        <v>122</v>
      </c>
      <c r="C89" s="114" t="s">
        <v>704</v>
      </c>
      <c r="D89" s="114" t="s">
        <v>185</v>
      </c>
      <c r="E89" s="114" t="s">
        <v>186</v>
      </c>
      <c r="F89" s="114" t="s">
        <v>707</v>
      </c>
      <c r="G89" s="114" t="s">
        <v>188</v>
      </c>
      <c r="H89" s="114" t="s">
        <v>189</v>
      </c>
      <c r="I89" s="115" t="s">
        <v>907</v>
      </c>
      <c r="AH89"/>
      <c r="AI89"/>
      <c r="AJ89"/>
      <c r="AO89" s="9"/>
    </row>
    <row r="90" spans="1:42" ht="15" customHeight="1" thickTop="1" x14ac:dyDescent="0.25">
      <c r="A90" s="28" t="s">
        <v>59</v>
      </c>
      <c r="B90" s="80" t="s">
        <v>38</v>
      </c>
      <c r="C90" s="62">
        <v>0</v>
      </c>
      <c r="D90" s="45">
        <v>7958406</v>
      </c>
      <c r="E90" s="45">
        <v>0</v>
      </c>
      <c r="F90" s="45">
        <v>5766199</v>
      </c>
      <c r="G90" s="62">
        <v>0</v>
      </c>
      <c r="H90" s="62">
        <v>0</v>
      </c>
      <c r="I90" s="246">
        <v>267926</v>
      </c>
      <c r="AH90"/>
      <c r="AI90"/>
      <c r="AJ90"/>
      <c r="AK90"/>
      <c r="AL90"/>
      <c r="AM90"/>
      <c r="AN90"/>
    </row>
    <row r="91" spans="1:42" ht="24" x14ac:dyDescent="0.25">
      <c r="A91" s="20" t="s">
        <v>60</v>
      </c>
      <c r="B91" s="81" t="s">
        <v>274</v>
      </c>
      <c r="C91" s="23">
        <v>0</v>
      </c>
      <c r="D91" s="23">
        <v>1512831</v>
      </c>
      <c r="E91" s="23">
        <v>0</v>
      </c>
      <c r="F91" s="23">
        <v>1110229</v>
      </c>
      <c r="G91" s="23">
        <v>0</v>
      </c>
      <c r="H91" s="23">
        <v>0</v>
      </c>
      <c r="I91" s="50">
        <v>107888</v>
      </c>
      <c r="AH91"/>
      <c r="AI91"/>
      <c r="AJ91"/>
      <c r="AK91"/>
      <c r="AL91"/>
      <c r="AM91"/>
      <c r="AN91"/>
    </row>
    <row r="92" spans="1:42" ht="15" customHeight="1" x14ac:dyDescent="0.25">
      <c r="A92" s="28" t="s">
        <v>61</v>
      </c>
      <c r="B92" s="81" t="s">
        <v>39</v>
      </c>
      <c r="C92" s="23">
        <v>24371190</v>
      </c>
      <c r="D92" s="23">
        <v>48652447</v>
      </c>
      <c r="E92" s="23">
        <v>322452</v>
      </c>
      <c r="F92" s="23">
        <v>1450000</v>
      </c>
      <c r="G92" s="23">
        <v>1338961</v>
      </c>
      <c r="H92" s="23">
        <v>0</v>
      </c>
      <c r="I92" s="50">
        <v>13399</v>
      </c>
      <c r="AH92"/>
      <c r="AI92"/>
      <c r="AJ92"/>
      <c r="AK92"/>
      <c r="AL92"/>
      <c r="AM92"/>
      <c r="AN92"/>
    </row>
    <row r="93" spans="1:42" ht="15" customHeight="1" x14ac:dyDescent="0.25">
      <c r="A93" s="20" t="s">
        <v>62</v>
      </c>
      <c r="B93" s="81" t="s">
        <v>40</v>
      </c>
      <c r="C93" s="23">
        <v>0</v>
      </c>
      <c r="D93" s="23">
        <v>0</v>
      </c>
      <c r="E93" s="23">
        <v>0</v>
      </c>
      <c r="F93" s="23">
        <v>0</v>
      </c>
      <c r="G93" s="23">
        <v>0</v>
      </c>
      <c r="H93" s="23">
        <v>0</v>
      </c>
      <c r="I93" s="50">
        <v>0</v>
      </c>
      <c r="AH93"/>
      <c r="AI93"/>
      <c r="AJ93"/>
      <c r="AK93"/>
      <c r="AL93"/>
      <c r="AM93"/>
      <c r="AN93"/>
    </row>
    <row r="94" spans="1:42" ht="15" customHeight="1" x14ac:dyDescent="0.25">
      <c r="A94" s="28" t="s">
        <v>63</v>
      </c>
      <c r="B94" s="81" t="s">
        <v>191</v>
      </c>
      <c r="C94" s="23">
        <v>0</v>
      </c>
      <c r="D94" s="23">
        <v>0</v>
      </c>
      <c r="E94" s="23">
        <v>0</v>
      </c>
      <c r="F94" s="23">
        <v>0</v>
      </c>
      <c r="G94" s="23">
        <v>0</v>
      </c>
      <c r="H94" s="23">
        <v>0</v>
      </c>
      <c r="I94" s="50">
        <v>0</v>
      </c>
      <c r="AH94"/>
      <c r="AI94"/>
      <c r="AJ94"/>
      <c r="AK94"/>
      <c r="AL94"/>
      <c r="AM94"/>
      <c r="AN94"/>
    </row>
    <row r="95" spans="1:42" x14ac:dyDescent="0.25">
      <c r="A95" s="20" t="s">
        <v>64</v>
      </c>
      <c r="B95" s="81" t="s">
        <v>192</v>
      </c>
      <c r="C95" s="23">
        <v>0</v>
      </c>
      <c r="D95" s="23">
        <v>0</v>
      </c>
      <c r="E95" s="23">
        <v>0</v>
      </c>
      <c r="F95" s="23">
        <v>0</v>
      </c>
      <c r="G95" s="23">
        <v>0</v>
      </c>
      <c r="H95" s="23">
        <v>0</v>
      </c>
      <c r="I95" s="50">
        <v>0</v>
      </c>
      <c r="AH95"/>
      <c r="AI95"/>
      <c r="AJ95"/>
      <c r="AK95"/>
      <c r="AL95"/>
      <c r="AM95"/>
      <c r="AN95"/>
    </row>
    <row r="96" spans="1:42" x14ac:dyDescent="0.25">
      <c r="A96" s="28" t="s">
        <v>65</v>
      </c>
      <c r="B96" s="81" t="s">
        <v>193</v>
      </c>
      <c r="C96" s="23">
        <v>0</v>
      </c>
      <c r="D96" s="23">
        <v>100000</v>
      </c>
      <c r="E96" s="23">
        <v>0</v>
      </c>
      <c r="F96" s="23">
        <v>0</v>
      </c>
      <c r="G96" s="23">
        <v>0</v>
      </c>
      <c r="H96" s="23">
        <v>7430810</v>
      </c>
      <c r="I96" s="50">
        <v>0</v>
      </c>
      <c r="AH96"/>
      <c r="AI96"/>
      <c r="AJ96"/>
      <c r="AK96"/>
      <c r="AL96"/>
      <c r="AM96"/>
      <c r="AN96"/>
    </row>
    <row r="97" spans="1:40" ht="15" customHeight="1" x14ac:dyDescent="0.25">
      <c r="A97" s="254" t="s">
        <v>66</v>
      </c>
      <c r="B97" s="258" t="s">
        <v>519</v>
      </c>
      <c r="C97" s="38">
        <f>SUM(C90:C96)</f>
        <v>24371190</v>
      </c>
      <c r="D97" s="38">
        <f>SUM(D90:D96)</f>
        <v>58223684</v>
      </c>
      <c r="E97" s="38">
        <f t="shared" ref="E97:H97" si="16">SUM(E90:E96)</f>
        <v>322452</v>
      </c>
      <c r="F97" s="38">
        <f t="shared" ref="F97" si="17">SUM(F90:F96)</f>
        <v>8326428</v>
      </c>
      <c r="G97" s="38">
        <f t="shared" si="16"/>
        <v>1338961</v>
      </c>
      <c r="H97" s="38">
        <f t="shared" si="16"/>
        <v>7430810</v>
      </c>
      <c r="I97" s="98">
        <f t="shared" ref="I97" si="18">SUM(I90:I96)</f>
        <v>389213</v>
      </c>
      <c r="AH97"/>
      <c r="AI97"/>
      <c r="AJ97"/>
      <c r="AK97"/>
      <c r="AL97"/>
      <c r="AM97"/>
      <c r="AN97"/>
    </row>
    <row r="98" spans="1:40" ht="15" customHeight="1" x14ac:dyDescent="0.25">
      <c r="A98" s="28" t="s">
        <v>67</v>
      </c>
      <c r="B98" s="81" t="s">
        <v>194</v>
      </c>
      <c r="C98" s="23">
        <v>29480778</v>
      </c>
      <c r="D98" s="23">
        <v>11435504</v>
      </c>
      <c r="E98" s="23">
        <v>0</v>
      </c>
      <c r="F98" s="23">
        <v>361950</v>
      </c>
      <c r="G98" s="23">
        <v>0</v>
      </c>
      <c r="H98" s="23">
        <v>0</v>
      </c>
      <c r="I98" s="50">
        <v>0</v>
      </c>
      <c r="AH98"/>
      <c r="AI98"/>
      <c r="AJ98"/>
      <c r="AK98"/>
      <c r="AL98"/>
      <c r="AM98"/>
      <c r="AN98"/>
    </row>
    <row r="99" spans="1:40" ht="15" customHeight="1" x14ac:dyDescent="0.25">
      <c r="A99" s="20" t="s">
        <v>68</v>
      </c>
      <c r="B99" s="81" t="s">
        <v>195</v>
      </c>
      <c r="C99" s="23">
        <v>0</v>
      </c>
      <c r="D99" s="23">
        <v>0</v>
      </c>
      <c r="E99" s="23">
        <v>0</v>
      </c>
      <c r="F99" s="23">
        <v>0</v>
      </c>
      <c r="G99" s="23">
        <v>0</v>
      </c>
      <c r="H99" s="23">
        <v>0</v>
      </c>
      <c r="I99" s="50">
        <v>0</v>
      </c>
      <c r="AH99"/>
      <c r="AI99"/>
      <c r="AJ99"/>
      <c r="AK99"/>
      <c r="AL99"/>
      <c r="AM99"/>
      <c r="AN99"/>
    </row>
    <row r="100" spans="1:40" ht="24" x14ac:dyDescent="0.25">
      <c r="A100" s="20" t="s">
        <v>124</v>
      </c>
      <c r="B100" s="81" t="s">
        <v>708</v>
      </c>
      <c r="C100" s="23">
        <v>0</v>
      </c>
      <c r="D100" s="23">
        <v>0</v>
      </c>
      <c r="E100" s="23">
        <v>0</v>
      </c>
      <c r="F100" s="23">
        <v>0</v>
      </c>
      <c r="G100" s="23">
        <v>0</v>
      </c>
      <c r="H100" s="23">
        <v>0</v>
      </c>
      <c r="I100" s="50">
        <v>0</v>
      </c>
      <c r="AH100"/>
      <c r="AI100"/>
      <c r="AJ100"/>
      <c r="AK100"/>
      <c r="AL100"/>
      <c r="AM100"/>
      <c r="AN100"/>
    </row>
    <row r="101" spans="1:40" ht="24" x14ac:dyDescent="0.25">
      <c r="A101" s="20">
        <v>12</v>
      </c>
      <c r="B101" s="81" t="s">
        <v>898</v>
      </c>
      <c r="C101" s="23">
        <v>0</v>
      </c>
      <c r="D101" s="23">
        <v>0</v>
      </c>
      <c r="E101" s="23">
        <v>0</v>
      </c>
      <c r="F101" s="23">
        <v>0</v>
      </c>
      <c r="G101" s="23">
        <v>0</v>
      </c>
      <c r="H101" s="23">
        <v>3748490</v>
      </c>
      <c r="I101" s="50">
        <v>0</v>
      </c>
      <c r="AH101"/>
      <c r="AI101"/>
      <c r="AJ101"/>
      <c r="AK101"/>
      <c r="AL101"/>
      <c r="AM101"/>
      <c r="AN101"/>
    </row>
    <row r="102" spans="1:40" ht="24" x14ac:dyDescent="0.25">
      <c r="A102" s="20">
        <v>13</v>
      </c>
      <c r="B102" s="81" t="s">
        <v>709</v>
      </c>
      <c r="C102" s="23">
        <v>0</v>
      </c>
      <c r="D102" s="23">
        <v>0</v>
      </c>
      <c r="E102" s="23">
        <v>0</v>
      </c>
      <c r="F102" s="23">
        <v>0</v>
      </c>
      <c r="G102" s="23">
        <v>0</v>
      </c>
      <c r="H102" s="23">
        <v>3261910</v>
      </c>
      <c r="I102" s="50">
        <v>0</v>
      </c>
      <c r="AH102"/>
      <c r="AI102"/>
      <c r="AJ102"/>
      <c r="AK102"/>
      <c r="AL102"/>
      <c r="AM102"/>
      <c r="AN102"/>
    </row>
    <row r="103" spans="1:40" ht="15.75" customHeight="1" x14ac:dyDescent="0.25">
      <c r="A103" s="254">
        <v>14</v>
      </c>
      <c r="B103" s="258" t="s">
        <v>899</v>
      </c>
      <c r="C103" s="38">
        <f>SUM(C98:C102)</f>
        <v>29480778</v>
      </c>
      <c r="D103" s="38">
        <f>SUM(D98:D102)</f>
        <v>11435504</v>
      </c>
      <c r="E103" s="38">
        <f>SUM(E98:E102)</f>
        <v>0</v>
      </c>
      <c r="F103" s="38">
        <f>SUM(F98:F102)</f>
        <v>361950</v>
      </c>
      <c r="G103" s="38">
        <f t="shared" ref="G103:H103" si="19">SUM(G98:G102)</f>
        <v>0</v>
      </c>
      <c r="H103" s="38">
        <f t="shared" si="19"/>
        <v>7010400</v>
      </c>
      <c r="I103" s="98">
        <f t="shared" ref="I103" si="20">SUM(I98:I102)</f>
        <v>0</v>
      </c>
      <c r="AH103"/>
      <c r="AI103"/>
      <c r="AJ103"/>
      <c r="AK103"/>
      <c r="AL103"/>
      <c r="AM103"/>
      <c r="AN103"/>
    </row>
    <row r="104" spans="1:40" ht="15.75" customHeight="1" x14ac:dyDescent="0.25">
      <c r="A104" s="561">
        <v>15</v>
      </c>
      <c r="B104" s="82" t="s">
        <v>900</v>
      </c>
      <c r="C104" s="34">
        <f>C97+C103</f>
        <v>53851968</v>
      </c>
      <c r="D104" s="34">
        <f>D97+D103</f>
        <v>69659188</v>
      </c>
      <c r="E104" s="34">
        <f>E97+E103</f>
        <v>322452</v>
      </c>
      <c r="F104" s="34">
        <f>F97+F103</f>
        <v>8688378</v>
      </c>
      <c r="G104" s="34">
        <f t="shared" ref="G104:H104" si="21">G97+G103</f>
        <v>1338961</v>
      </c>
      <c r="H104" s="34">
        <f t="shared" si="21"/>
        <v>14441210</v>
      </c>
      <c r="I104" s="72">
        <f t="shared" ref="I104" si="22">I97+I103</f>
        <v>389213</v>
      </c>
      <c r="AH104"/>
      <c r="AI104"/>
      <c r="AJ104"/>
      <c r="AK104"/>
      <c r="AL104"/>
      <c r="AM104"/>
      <c r="AN104"/>
    </row>
    <row r="105" spans="1:40" ht="15" customHeight="1" x14ac:dyDescent="0.25">
      <c r="A105" s="20">
        <v>16</v>
      </c>
      <c r="B105" s="81" t="s">
        <v>520</v>
      </c>
      <c r="C105" s="23">
        <v>0</v>
      </c>
      <c r="D105" s="23">
        <v>0</v>
      </c>
      <c r="E105" s="23">
        <v>0</v>
      </c>
      <c r="F105" s="23">
        <v>0</v>
      </c>
      <c r="G105" s="23">
        <v>0</v>
      </c>
      <c r="H105" s="23">
        <v>0</v>
      </c>
      <c r="I105" s="50">
        <v>0</v>
      </c>
      <c r="AH105"/>
      <c r="AI105"/>
      <c r="AJ105"/>
      <c r="AK105"/>
      <c r="AL105"/>
      <c r="AM105"/>
      <c r="AN105"/>
    </row>
    <row r="106" spans="1:40" ht="15" customHeight="1" x14ac:dyDescent="0.25">
      <c r="A106" s="28">
        <v>17</v>
      </c>
      <c r="B106" s="81" t="s">
        <v>196</v>
      </c>
      <c r="C106" s="23">
        <v>0</v>
      </c>
      <c r="D106" s="23">
        <v>0</v>
      </c>
      <c r="E106" s="23">
        <v>0</v>
      </c>
      <c r="F106" s="23">
        <v>0</v>
      </c>
      <c r="G106" s="23">
        <v>0</v>
      </c>
      <c r="H106" s="23">
        <v>0</v>
      </c>
      <c r="I106" s="50">
        <v>0</v>
      </c>
      <c r="AH106"/>
      <c r="AI106"/>
      <c r="AJ106"/>
      <c r="AK106"/>
      <c r="AL106"/>
      <c r="AM106"/>
      <c r="AN106"/>
    </row>
    <row r="107" spans="1:40" ht="15" customHeight="1" x14ac:dyDescent="0.25">
      <c r="A107" s="254">
        <v>18</v>
      </c>
      <c r="B107" s="258" t="s">
        <v>901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98">
        <v>0</v>
      </c>
      <c r="AH107"/>
      <c r="AI107"/>
      <c r="AJ107"/>
      <c r="AK107"/>
      <c r="AL107"/>
      <c r="AM107"/>
      <c r="AN107"/>
    </row>
    <row r="108" spans="1:40" ht="15" customHeight="1" x14ac:dyDescent="0.25">
      <c r="A108" s="495">
        <v>19</v>
      </c>
      <c r="B108" s="496" t="s">
        <v>902</v>
      </c>
      <c r="C108" s="494">
        <f t="shared" ref="C108:I108" si="23">C104+C107</f>
        <v>53851968</v>
      </c>
      <c r="D108" s="494">
        <f t="shared" si="23"/>
        <v>69659188</v>
      </c>
      <c r="E108" s="494">
        <f t="shared" si="23"/>
        <v>322452</v>
      </c>
      <c r="F108" s="494">
        <f t="shared" si="23"/>
        <v>8688378</v>
      </c>
      <c r="G108" s="494">
        <f t="shared" si="23"/>
        <v>1338961</v>
      </c>
      <c r="H108" s="494">
        <f t="shared" si="23"/>
        <v>14441210</v>
      </c>
      <c r="I108" s="531">
        <f t="shared" si="23"/>
        <v>389213</v>
      </c>
      <c r="AH108"/>
      <c r="AI108"/>
      <c r="AJ108"/>
      <c r="AK108"/>
      <c r="AL108"/>
      <c r="AM108"/>
      <c r="AN108"/>
    </row>
    <row r="109" spans="1:40" ht="15" customHeight="1" thickBot="1" x14ac:dyDescent="0.3">
      <c r="A109" s="93">
        <v>20</v>
      </c>
      <c r="B109" s="84" t="s">
        <v>197</v>
      </c>
      <c r="C109" s="27">
        <v>0</v>
      </c>
      <c r="D109" s="27">
        <v>4</v>
      </c>
      <c r="E109" s="27">
        <v>0</v>
      </c>
      <c r="F109" s="27">
        <v>2</v>
      </c>
      <c r="G109" s="27">
        <v>0</v>
      </c>
      <c r="H109" s="27">
        <v>0</v>
      </c>
      <c r="I109" s="51">
        <v>0</v>
      </c>
      <c r="AH109"/>
      <c r="AI109"/>
      <c r="AJ109"/>
      <c r="AK109"/>
      <c r="AL109"/>
      <c r="AM109"/>
      <c r="AN109"/>
    </row>
    <row r="110" spans="1:40" ht="13.2" thickTop="1" x14ac:dyDescent="0.25"/>
  </sheetData>
  <mergeCells count="4">
    <mergeCell ref="A4:J4"/>
    <mergeCell ref="A87:J87"/>
    <mergeCell ref="A31:J31"/>
    <mergeCell ref="A58:J58"/>
  </mergeCells>
  <phoneticPr fontId="0" type="noConversion"/>
  <pageMargins left="0.74803149606299213" right="0.74803149606299213" top="0.78740157480314965" bottom="0.78740157480314965" header="0.51181102362204722" footer="0.51181102362204722"/>
  <pageSetup scale="94" orientation="landscape" r:id="rId1"/>
  <headerFooter alignWithMargins="0"/>
  <rowBreaks count="3" manualBreakCount="3">
    <brk id="27" max="9" man="1"/>
    <brk id="54" max="9" man="1"/>
    <brk id="83" max="9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2"/>
  <dimension ref="A1:V111"/>
  <sheetViews>
    <sheetView zoomScaleNormal="100" workbookViewId="0"/>
  </sheetViews>
  <sheetFormatPr defaultRowHeight="12.6" x14ac:dyDescent="0.25"/>
  <cols>
    <col min="1" max="1" width="4.6640625" style="9" customWidth="1"/>
    <col min="2" max="2" width="33.6640625" style="9" customWidth="1"/>
    <col min="3" max="9" width="10.6640625" style="9" customWidth="1"/>
    <col min="10" max="10" width="40.5546875" style="9" customWidth="1"/>
    <col min="11" max="16" width="10.6640625" style="9" customWidth="1"/>
    <col min="17" max="17" width="4.6640625" style="9" customWidth="1"/>
    <col min="18" max="18" width="40.5546875" style="9" customWidth="1"/>
    <col min="19" max="22" width="10.6640625" style="9" customWidth="1"/>
  </cols>
  <sheetData>
    <row r="1" spans="1:9" ht="13.5" customHeight="1" x14ac:dyDescent="0.25">
      <c r="A1" s="4"/>
      <c r="B1" s="4"/>
      <c r="C1" s="4"/>
      <c r="D1" s="4"/>
      <c r="E1" s="4"/>
      <c r="F1" s="4"/>
      <c r="I1" s="5" t="s">
        <v>484</v>
      </c>
    </row>
    <row r="2" spans="1:9" ht="13.5" customHeight="1" x14ac:dyDescent="0.25">
      <c r="A2" s="4"/>
      <c r="B2" s="4"/>
      <c r="C2" s="4"/>
      <c r="D2" s="4"/>
      <c r="E2" s="4"/>
      <c r="F2" s="4"/>
      <c r="I2" s="5" t="str">
        <f>'1.d sz. melléklet'!F2</f>
        <v>a  6/2020. (VI.11.) önkormányzati rendelethez</v>
      </c>
    </row>
    <row r="3" spans="1:9" ht="13.5" customHeight="1" x14ac:dyDescent="0.25">
      <c r="A3" s="8"/>
      <c r="B3" s="8"/>
      <c r="C3" s="8"/>
      <c r="D3" s="8"/>
      <c r="E3" s="8"/>
      <c r="F3" s="8"/>
      <c r="G3" s="8"/>
      <c r="H3" s="8"/>
    </row>
    <row r="4" spans="1:9" ht="15" customHeight="1" x14ac:dyDescent="0.25">
      <c r="A4" s="978" t="s">
        <v>897</v>
      </c>
      <c r="B4" s="978"/>
      <c r="C4" s="978"/>
      <c r="D4" s="978"/>
      <c r="E4" s="978"/>
      <c r="F4" s="978"/>
      <c r="G4" s="978"/>
      <c r="H4" s="978"/>
      <c r="I4" s="978"/>
    </row>
    <row r="5" spans="1:9" ht="15" customHeight="1" thickBot="1" x14ac:dyDescent="0.3">
      <c r="A5" s="10"/>
      <c r="B5" s="10"/>
      <c r="C5" s="10"/>
      <c r="D5" s="10"/>
      <c r="E5" s="10"/>
      <c r="F5" s="10"/>
      <c r="H5" s="5"/>
      <c r="I5" s="5" t="s">
        <v>529</v>
      </c>
    </row>
    <row r="6" spans="1:9" s="2" customFormat="1" ht="83.25" customHeight="1" thickTop="1" thickBot="1" x14ac:dyDescent="0.3">
      <c r="A6" s="260" t="s">
        <v>140</v>
      </c>
      <c r="B6" s="114" t="s">
        <v>122</v>
      </c>
      <c r="C6" s="86" t="s">
        <v>198</v>
      </c>
      <c r="D6" s="86" t="s">
        <v>176</v>
      </c>
      <c r="E6" s="86" t="s">
        <v>221</v>
      </c>
      <c r="F6" s="86" t="s">
        <v>219</v>
      </c>
      <c r="G6" s="86" t="s">
        <v>220</v>
      </c>
      <c r="H6" s="86" t="s">
        <v>177</v>
      </c>
      <c r="I6" s="893" t="s">
        <v>179</v>
      </c>
    </row>
    <row r="7" spans="1:9" s="1" customFormat="1" ht="15" customHeight="1" thickTop="1" x14ac:dyDescent="0.25">
      <c r="A7" s="43" t="s">
        <v>59</v>
      </c>
      <c r="B7" s="44" t="s">
        <v>202</v>
      </c>
      <c r="C7" s="62">
        <v>0</v>
      </c>
      <c r="D7" s="62">
        <v>0</v>
      </c>
      <c r="E7" s="62">
        <v>0</v>
      </c>
      <c r="F7" s="62">
        <v>0</v>
      </c>
      <c r="G7" s="62">
        <v>73656638</v>
      </c>
      <c r="H7" s="62">
        <v>0</v>
      </c>
      <c r="I7" s="709">
        <v>0</v>
      </c>
    </row>
    <row r="8" spans="1:9" s="1" customFormat="1" ht="24" x14ac:dyDescent="0.25">
      <c r="A8" s="21" t="s">
        <v>60</v>
      </c>
      <c r="B8" s="22" t="s">
        <v>203</v>
      </c>
      <c r="C8" s="23">
        <v>3310103</v>
      </c>
      <c r="D8" s="23">
        <v>0</v>
      </c>
      <c r="E8" s="23">
        <v>0</v>
      </c>
      <c r="F8" s="23">
        <v>770710</v>
      </c>
      <c r="G8" s="23">
        <v>0</v>
      </c>
      <c r="H8" s="23">
        <v>0</v>
      </c>
      <c r="I8" s="710">
        <v>0</v>
      </c>
    </row>
    <row r="9" spans="1:9" s="1" customFormat="1" ht="24" x14ac:dyDescent="0.25">
      <c r="A9" s="36" t="s">
        <v>61</v>
      </c>
      <c r="B9" s="37" t="s">
        <v>521</v>
      </c>
      <c r="C9" s="38">
        <f>SUM(C7:C8)</f>
        <v>3310103</v>
      </c>
      <c r="D9" s="38">
        <f t="shared" ref="D9:E9" si="0">SUM(D7:D8)</f>
        <v>0</v>
      </c>
      <c r="E9" s="38">
        <f t="shared" si="0"/>
        <v>0</v>
      </c>
      <c r="F9" s="38">
        <f t="shared" ref="F9:G9" si="1">SUM(F7:F8)</f>
        <v>770710</v>
      </c>
      <c r="G9" s="38">
        <f t="shared" si="1"/>
        <v>73656638</v>
      </c>
      <c r="H9" s="38">
        <f>SUM(H7:H8)</f>
        <v>0</v>
      </c>
      <c r="I9" s="711">
        <f>SUM(I7:I8)</f>
        <v>0</v>
      </c>
    </row>
    <row r="10" spans="1:9" s="1" customFormat="1" ht="24" x14ac:dyDescent="0.25">
      <c r="A10" s="548" t="s">
        <v>62</v>
      </c>
      <c r="B10" s="22" t="s">
        <v>205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710">
        <v>19749179</v>
      </c>
    </row>
    <row r="11" spans="1:9" s="1" customFormat="1" ht="24" x14ac:dyDescent="0.25">
      <c r="A11" s="785" t="s">
        <v>63</v>
      </c>
      <c r="B11" s="37" t="s">
        <v>915</v>
      </c>
      <c r="C11" s="38">
        <f t="shared" ref="C11:I11" si="2">SUM(C10:C10)</f>
        <v>0</v>
      </c>
      <c r="D11" s="38">
        <f t="shared" si="2"/>
        <v>0</v>
      </c>
      <c r="E11" s="38">
        <f t="shared" si="2"/>
        <v>0</v>
      </c>
      <c r="F11" s="38">
        <f t="shared" si="2"/>
        <v>0</v>
      </c>
      <c r="G11" s="38">
        <f t="shared" si="2"/>
        <v>0</v>
      </c>
      <c r="H11" s="38">
        <f t="shared" si="2"/>
        <v>0</v>
      </c>
      <c r="I11" s="711">
        <f t="shared" si="2"/>
        <v>19749179</v>
      </c>
    </row>
    <row r="12" spans="1:9" s="1" customFormat="1" ht="15" customHeight="1" x14ac:dyDescent="0.25">
      <c r="A12" s="548" t="s">
        <v>64</v>
      </c>
      <c r="B12" s="22" t="s">
        <v>206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710">
        <v>0</v>
      </c>
    </row>
    <row r="13" spans="1:9" s="1" customFormat="1" ht="15" customHeight="1" x14ac:dyDescent="0.25">
      <c r="A13" s="548" t="s">
        <v>65</v>
      </c>
      <c r="B13" s="22" t="s">
        <v>207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710">
        <v>0</v>
      </c>
    </row>
    <row r="14" spans="1:9" s="1" customFormat="1" ht="15" customHeight="1" x14ac:dyDescent="0.25">
      <c r="A14" s="548" t="s">
        <v>66</v>
      </c>
      <c r="B14" s="22" t="s">
        <v>208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710">
        <v>0</v>
      </c>
    </row>
    <row r="15" spans="1:9" s="1" customFormat="1" ht="15" customHeight="1" x14ac:dyDescent="0.25">
      <c r="A15" s="785" t="s">
        <v>67</v>
      </c>
      <c r="B15" s="37" t="s">
        <v>916</v>
      </c>
      <c r="C15" s="38">
        <f>SUM(C12:C14)</f>
        <v>0</v>
      </c>
      <c r="D15" s="38">
        <f t="shared" ref="D15:E15" si="3">SUM(D12:D14)</f>
        <v>0</v>
      </c>
      <c r="E15" s="38">
        <f t="shared" si="3"/>
        <v>0</v>
      </c>
      <c r="F15" s="38">
        <f t="shared" ref="F15:G15" si="4">SUM(F12:F14)</f>
        <v>0</v>
      </c>
      <c r="G15" s="38">
        <f t="shared" si="4"/>
        <v>0</v>
      </c>
      <c r="H15" s="38">
        <f>SUM(H12:H14)</f>
        <v>0</v>
      </c>
      <c r="I15" s="711">
        <f>SUM(I12:I14)</f>
        <v>0</v>
      </c>
    </row>
    <row r="16" spans="1:9" s="97" customFormat="1" ht="15" customHeight="1" x14ac:dyDescent="0.25">
      <c r="A16" s="21">
        <v>10</v>
      </c>
      <c r="B16" s="22" t="s">
        <v>209</v>
      </c>
      <c r="C16" s="23">
        <v>0</v>
      </c>
      <c r="D16" s="23">
        <v>0</v>
      </c>
      <c r="E16" s="23">
        <v>0</v>
      </c>
      <c r="F16" s="23">
        <v>26929</v>
      </c>
      <c r="G16" s="23">
        <v>0</v>
      </c>
      <c r="H16" s="23">
        <v>0</v>
      </c>
      <c r="I16" s="710">
        <v>0</v>
      </c>
    </row>
    <row r="17" spans="1:9" s="97" customFormat="1" ht="15" customHeight="1" x14ac:dyDescent="0.25">
      <c r="A17" s="21">
        <v>11</v>
      </c>
      <c r="B17" s="22" t="s">
        <v>210</v>
      </c>
      <c r="C17" s="23">
        <v>1106739</v>
      </c>
      <c r="D17" s="23">
        <v>88000</v>
      </c>
      <c r="E17" s="23">
        <v>2609341</v>
      </c>
      <c r="F17" s="23">
        <v>3669098</v>
      </c>
      <c r="G17" s="23">
        <v>0</v>
      </c>
      <c r="H17" s="23">
        <v>0</v>
      </c>
      <c r="I17" s="710">
        <v>0</v>
      </c>
    </row>
    <row r="18" spans="1:9" s="97" customFormat="1" ht="15" customHeight="1" x14ac:dyDescent="0.25">
      <c r="A18" s="21">
        <v>12</v>
      </c>
      <c r="B18" s="22" t="s">
        <v>211</v>
      </c>
      <c r="C18" s="23">
        <v>53154</v>
      </c>
      <c r="D18" s="23">
        <v>0</v>
      </c>
      <c r="E18" s="23">
        <v>251178</v>
      </c>
      <c r="F18" s="23">
        <v>0</v>
      </c>
      <c r="G18" s="23">
        <v>0</v>
      </c>
      <c r="H18" s="23">
        <v>0</v>
      </c>
      <c r="I18" s="710">
        <v>0</v>
      </c>
    </row>
    <row r="19" spans="1:9" s="65" customFormat="1" ht="15" customHeight="1" x14ac:dyDescent="0.25">
      <c r="A19" s="21">
        <v>13</v>
      </c>
      <c r="B19" s="22" t="s">
        <v>212</v>
      </c>
      <c r="C19" s="23">
        <v>5849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710">
        <v>0</v>
      </c>
    </row>
    <row r="20" spans="1:9" s="1" customFormat="1" ht="15" customHeight="1" x14ac:dyDescent="0.25">
      <c r="A20" s="21">
        <v>14</v>
      </c>
      <c r="B20" s="22" t="s">
        <v>213</v>
      </c>
      <c r="C20" s="23">
        <v>314746</v>
      </c>
      <c r="D20" s="23">
        <v>23760</v>
      </c>
      <c r="E20" s="23">
        <v>2447833</v>
      </c>
      <c r="F20" s="23">
        <v>997933</v>
      </c>
      <c r="G20" s="23">
        <v>0</v>
      </c>
      <c r="H20" s="23">
        <v>0</v>
      </c>
      <c r="I20" s="710">
        <v>0</v>
      </c>
    </row>
    <row r="21" spans="1:9" s="1" customFormat="1" ht="24" x14ac:dyDescent="0.25">
      <c r="A21" s="851">
        <v>15</v>
      </c>
      <c r="B21" s="935" t="s">
        <v>710</v>
      </c>
      <c r="C21" s="23">
        <v>1743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710">
        <v>0</v>
      </c>
    </row>
    <row r="22" spans="1:9" s="1" customFormat="1" ht="15" customHeight="1" x14ac:dyDescent="0.25">
      <c r="A22" s="851">
        <v>16</v>
      </c>
      <c r="B22" s="852" t="s">
        <v>910</v>
      </c>
      <c r="C22" s="23">
        <v>619653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710">
        <v>0</v>
      </c>
    </row>
    <row r="23" spans="1:9" s="1" customFormat="1" ht="15" customHeight="1" x14ac:dyDescent="0.25">
      <c r="A23" s="21">
        <v>17</v>
      </c>
      <c r="B23" s="22" t="s">
        <v>214</v>
      </c>
      <c r="C23" s="23">
        <v>267950</v>
      </c>
      <c r="D23" s="23">
        <v>0</v>
      </c>
      <c r="E23" s="23">
        <v>0</v>
      </c>
      <c r="F23" s="23">
        <v>2</v>
      </c>
      <c r="G23" s="23">
        <v>0</v>
      </c>
      <c r="H23" s="23">
        <v>0</v>
      </c>
      <c r="I23" s="710">
        <v>0</v>
      </c>
    </row>
    <row r="24" spans="1:9" s="1" customFormat="1" ht="15" customHeight="1" x14ac:dyDescent="0.25">
      <c r="A24" s="36">
        <v>18</v>
      </c>
      <c r="B24" s="37" t="s">
        <v>917</v>
      </c>
      <c r="C24" s="38">
        <f t="shared" ref="C24:H24" si="5">SUM(C16:C23)</f>
        <v>2369834</v>
      </c>
      <c r="D24" s="38">
        <f t="shared" si="5"/>
        <v>111760</v>
      </c>
      <c r="E24" s="38">
        <f t="shared" si="5"/>
        <v>5308352</v>
      </c>
      <c r="F24" s="38">
        <f t="shared" si="5"/>
        <v>4693962</v>
      </c>
      <c r="G24" s="38">
        <f t="shared" si="5"/>
        <v>0</v>
      </c>
      <c r="H24" s="38">
        <f t="shared" si="5"/>
        <v>0</v>
      </c>
      <c r="I24" s="711">
        <f t="shared" ref="I24" si="6">SUM(I16:I23)</f>
        <v>0</v>
      </c>
    </row>
    <row r="25" spans="1:9" s="1" customFormat="1" ht="15" customHeight="1" x14ac:dyDescent="0.25">
      <c r="A25" s="934">
        <v>19</v>
      </c>
      <c r="B25" s="935" t="s">
        <v>736</v>
      </c>
      <c r="C25" s="23">
        <v>0</v>
      </c>
      <c r="D25" s="23">
        <v>0</v>
      </c>
      <c r="E25" s="23">
        <v>6205544</v>
      </c>
      <c r="F25" s="23">
        <v>0</v>
      </c>
      <c r="G25" s="23">
        <v>0</v>
      </c>
      <c r="H25" s="23">
        <v>0</v>
      </c>
      <c r="I25" s="710">
        <v>0</v>
      </c>
    </row>
    <row r="26" spans="1:9" s="1" customFormat="1" ht="15" customHeight="1" x14ac:dyDescent="0.25">
      <c r="A26" s="36">
        <v>20</v>
      </c>
      <c r="B26" s="37" t="s">
        <v>918</v>
      </c>
      <c r="C26" s="38">
        <f>SUM(C25)</f>
        <v>0</v>
      </c>
      <c r="D26" s="38">
        <f t="shared" ref="D26:I26" si="7">SUM(D25)</f>
        <v>0</v>
      </c>
      <c r="E26" s="38">
        <f t="shared" si="7"/>
        <v>6205544</v>
      </c>
      <c r="F26" s="38">
        <f t="shared" si="7"/>
        <v>0</v>
      </c>
      <c r="G26" s="38">
        <f t="shared" si="7"/>
        <v>0</v>
      </c>
      <c r="H26" s="38">
        <f t="shared" si="7"/>
        <v>0</v>
      </c>
      <c r="I26" s="711">
        <f t="shared" si="7"/>
        <v>0</v>
      </c>
    </row>
    <row r="27" spans="1:9" s="1" customFormat="1" ht="15" customHeight="1" x14ac:dyDescent="0.25">
      <c r="A27" s="21">
        <v>21</v>
      </c>
      <c r="B27" s="22" t="s">
        <v>215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710">
        <v>0</v>
      </c>
    </row>
    <row r="28" spans="1:9" s="1" customFormat="1" ht="15" customHeight="1" x14ac:dyDescent="0.25">
      <c r="A28" s="36">
        <v>22</v>
      </c>
      <c r="B28" s="37" t="s">
        <v>711</v>
      </c>
      <c r="C28" s="38">
        <v>0</v>
      </c>
      <c r="D28" s="38">
        <v>0</v>
      </c>
      <c r="E28" s="38">
        <v>0</v>
      </c>
      <c r="F28" s="38">
        <f>SUM(F27:F27)</f>
        <v>0</v>
      </c>
      <c r="G28" s="38">
        <v>0</v>
      </c>
      <c r="H28" s="38">
        <f>SUM(H27:H27)</f>
        <v>0</v>
      </c>
      <c r="I28" s="711">
        <f>SUM(I27:I27)</f>
        <v>0</v>
      </c>
    </row>
    <row r="29" spans="1:9" s="1" customFormat="1" ht="24" x14ac:dyDescent="0.25">
      <c r="A29" s="934">
        <v>23</v>
      </c>
      <c r="B29" s="935" t="s">
        <v>911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710">
        <v>0</v>
      </c>
    </row>
    <row r="30" spans="1:9" s="65" customFormat="1" ht="15" customHeight="1" x14ac:dyDescent="0.25">
      <c r="A30" s="21">
        <v>24</v>
      </c>
      <c r="B30" s="22" t="s">
        <v>216</v>
      </c>
      <c r="C30" s="23">
        <v>66660</v>
      </c>
      <c r="D30" s="23">
        <v>0</v>
      </c>
      <c r="E30" s="23">
        <v>495000</v>
      </c>
      <c r="F30" s="23">
        <v>0</v>
      </c>
      <c r="G30" s="23">
        <v>0</v>
      </c>
      <c r="H30" s="23">
        <v>0</v>
      </c>
      <c r="I30" s="710">
        <v>1211911</v>
      </c>
    </row>
    <row r="31" spans="1:9" s="1" customFormat="1" ht="24" x14ac:dyDescent="0.25">
      <c r="A31" s="36">
        <v>25</v>
      </c>
      <c r="B31" s="37" t="s">
        <v>912</v>
      </c>
      <c r="C31" s="38">
        <f>SUM(C29:C30)</f>
        <v>66660</v>
      </c>
      <c r="D31" s="38">
        <f t="shared" ref="D31:I31" si="8">SUM(D29:D30)</f>
        <v>0</v>
      </c>
      <c r="E31" s="38">
        <f t="shared" si="8"/>
        <v>495000</v>
      </c>
      <c r="F31" s="38">
        <f t="shared" si="8"/>
        <v>0</v>
      </c>
      <c r="G31" s="38">
        <f t="shared" si="8"/>
        <v>0</v>
      </c>
      <c r="H31" s="38">
        <f t="shared" si="8"/>
        <v>0</v>
      </c>
      <c r="I31" s="711">
        <f t="shared" si="8"/>
        <v>1211911</v>
      </c>
    </row>
    <row r="32" spans="1:9" s="1" customFormat="1" ht="22.8" x14ac:dyDescent="0.25">
      <c r="A32" s="83">
        <v>26</v>
      </c>
      <c r="B32" s="82" t="s">
        <v>973</v>
      </c>
      <c r="C32" s="105">
        <f t="shared" ref="C32:I32" si="9">C9+C11+C15+C24+C26+C28+C31</f>
        <v>5746597</v>
      </c>
      <c r="D32" s="105">
        <f t="shared" si="9"/>
        <v>111760</v>
      </c>
      <c r="E32" s="105">
        <f t="shared" si="9"/>
        <v>12008896</v>
      </c>
      <c r="F32" s="105">
        <f t="shared" si="9"/>
        <v>5464672</v>
      </c>
      <c r="G32" s="105">
        <f t="shared" si="9"/>
        <v>73656638</v>
      </c>
      <c r="H32" s="105">
        <f t="shared" si="9"/>
        <v>0</v>
      </c>
      <c r="I32" s="837">
        <f t="shared" si="9"/>
        <v>20961090</v>
      </c>
    </row>
    <row r="33" spans="1:22" s="1" customFormat="1" ht="24" x14ac:dyDescent="0.25">
      <c r="A33" s="21">
        <v>27</v>
      </c>
      <c r="B33" s="22" t="s">
        <v>217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223832843</v>
      </c>
      <c r="I33" s="710">
        <v>0</v>
      </c>
    </row>
    <row r="34" spans="1:22" s="1" customFormat="1" ht="15" customHeight="1" x14ac:dyDescent="0.25">
      <c r="A34" s="21">
        <v>28</v>
      </c>
      <c r="B34" s="22" t="s">
        <v>218</v>
      </c>
      <c r="C34" s="23">
        <v>0</v>
      </c>
      <c r="D34" s="23">
        <v>0</v>
      </c>
      <c r="E34" s="23">
        <v>0</v>
      </c>
      <c r="F34" s="23">
        <v>0</v>
      </c>
      <c r="G34" s="23">
        <v>2732179</v>
      </c>
      <c r="H34" s="23">
        <v>0</v>
      </c>
      <c r="I34" s="710">
        <v>0</v>
      </c>
    </row>
    <row r="35" spans="1:22" s="1" customFormat="1" ht="15" customHeight="1" thickBot="1" x14ac:dyDescent="0.3">
      <c r="A35" s="339">
        <v>29</v>
      </c>
      <c r="B35" s="565" t="s">
        <v>913</v>
      </c>
      <c r="C35" s="566">
        <f t="shared" ref="C35:I35" si="10">SUM(C33:C34)</f>
        <v>0</v>
      </c>
      <c r="D35" s="566">
        <f t="shared" si="10"/>
        <v>0</v>
      </c>
      <c r="E35" s="566">
        <f t="shared" si="10"/>
        <v>0</v>
      </c>
      <c r="F35" s="566">
        <f t="shared" si="10"/>
        <v>0</v>
      </c>
      <c r="G35" s="566">
        <f t="shared" si="10"/>
        <v>2732179</v>
      </c>
      <c r="H35" s="566">
        <f t="shared" si="10"/>
        <v>223832843</v>
      </c>
      <c r="I35" s="894">
        <f t="shared" si="10"/>
        <v>0</v>
      </c>
    </row>
    <row r="36" spans="1:22" s="1" customFormat="1" ht="18" customHeight="1" thickTop="1" thickBot="1" x14ac:dyDescent="0.3">
      <c r="A36" s="500">
        <v>30</v>
      </c>
      <c r="B36" s="501" t="s">
        <v>914</v>
      </c>
      <c r="C36" s="568">
        <f t="shared" ref="C36:I36" si="11">C32+C35</f>
        <v>5746597</v>
      </c>
      <c r="D36" s="568">
        <f t="shared" si="11"/>
        <v>111760</v>
      </c>
      <c r="E36" s="568">
        <f t="shared" si="11"/>
        <v>12008896</v>
      </c>
      <c r="F36" s="568">
        <f t="shared" si="11"/>
        <v>5464672</v>
      </c>
      <c r="G36" s="568">
        <f t="shared" si="11"/>
        <v>76388817</v>
      </c>
      <c r="H36" s="568">
        <f t="shared" si="11"/>
        <v>223832843</v>
      </c>
      <c r="I36" s="895">
        <f t="shared" si="11"/>
        <v>20961090</v>
      </c>
    </row>
    <row r="37" spans="1:22" s="1" customFormat="1" ht="15" customHeight="1" thickTop="1" x14ac:dyDescent="0.25">
      <c r="A37" s="155"/>
      <c r="B37" s="156"/>
      <c r="C37" s="157"/>
      <c r="D37" s="157"/>
      <c r="E37" s="157"/>
      <c r="F37" s="157"/>
      <c r="G37" s="157"/>
      <c r="H37" s="157"/>
    </row>
    <row r="38" spans="1:22" ht="13.5" customHeight="1" x14ac:dyDescent="0.25">
      <c r="A38" s="4"/>
      <c r="B38" s="4"/>
      <c r="C38" s="4"/>
      <c r="D38" s="4"/>
      <c r="E38" s="4"/>
      <c r="F38" s="4"/>
      <c r="I38" s="5" t="s">
        <v>485</v>
      </c>
    </row>
    <row r="39" spans="1:22" ht="13.5" customHeight="1" x14ac:dyDescent="0.25">
      <c r="A39" s="4"/>
      <c r="B39" s="4"/>
      <c r="C39" s="4"/>
      <c r="D39" s="4"/>
      <c r="E39" s="4"/>
      <c r="F39" s="4"/>
      <c r="I39" s="5" t="str">
        <f>I2</f>
        <v>a  6/2020. (VI.11.) önkormányzati rendelethez</v>
      </c>
    </row>
    <row r="40" spans="1:22" ht="13.5" customHeight="1" x14ac:dyDescent="0.25">
      <c r="A40" s="4"/>
      <c r="B40" s="4"/>
      <c r="C40" s="4"/>
      <c r="D40" s="4"/>
      <c r="E40" s="4"/>
      <c r="F40" s="4"/>
      <c r="I40" s="5"/>
    </row>
    <row r="41" spans="1:22" ht="15" customHeight="1" x14ac:dyDescent="0.25">
      <c r="A41" s="978" t="s">
        <v>897</v>
      </c>
      <c r="B41" s="978"/>
      <c r="C41" s="978"/>
      <c r="D41" s="978"/>
      <c r="E41" s="978"/>
      <c r="F41" s="978"/>
      <c r="G41" s="978"/>
      <c r="H41" s="978"/>
      <c r="I41" s="978"/>
    </row>
    <row r="42" spans="1:22" ht="15" customHeight="1" thickBot="1" x14ac:dyDescent="0.3">
      <c r="A42" s="10"/>
      <c r="B42" s="10"/>
      <c r="C42" s="10"/>
      <c r="D42" s="10"/>
      <c r="E42" s="10"/>
      <c r="G42" s="5"/>
      <c r="H42" s="5" t="s">
        <v>529</v>
      </c>
      <c r="V42"/>
    </row>
    <row r="43" spans="1:22" ht="74.099999999999994" customHeight="1" thickTop="1" thickBot="1" x14ac:dyDescent="0.3">
      <c r="A43" s="260" t="s">
        <v>140</v>
      </c>
      <c r="B43" s="114" t="s">
        <v>122</v>
      </c>
      <c r="C43" s="715" t="s">
        <v>180</v>
      </c>
      <c r="D43" s="114" t="s">
        <v>184</v>
      </c>
      <c r="E43" s="114" t="s">
        <v>920</v>
      </c>
      <c r="F43" s="114" t="s">
        <v>486</v>
      </c>
      <c r="G43" s="114" t="s">
        <v>190</v>
      </c>
      <c r="H43" s="708" t="s">
        <v>919</v>
      </c>
      <c r="S43"/>
      <c r="T43"/>
      <c r="U43"/>
      <c r="V43"/>
    </row>
    <row r="44" spans="1:22" ht="15" customHeight="1" thickTop="1" x14ac:dyDescent="0.25">
      <c r="A44" s="43" t="s">
        <v>59</v>
      </c>
      <c r="B44" s="44" t="s">
        <v>202</v>
      </c>
      <c r="C44" s="716">
        <v>0</v>
      </c>
      <c r="D44" s="62">
        <v>0</v>
      </c>
      <c r="E44" s="62">
        <v>0</v>
      </c>
      <c r="F44" s="716">
        <v>0</v>
      </c>
      <c r="G44" s="62">
        <v>0</v>
      </c>
      <c r="H44" s="709">
        <v>0</v>
      </c>
      <c r="S44"/>
      <c r="T44"/>
      <c r="U44"/>
      <c r="V44"/>
    </row>
    <row r="45" spans="1:22" ht="24" x14ac:dyDescent="0.25">
      <c r="A45" s="934" t="s">
        <v>60</v>
      </c>
      <c r="B45" s="935" t="s">
        <v>203</v>
      </c>
      <c r="C45" s="717">
        <v>0</v>
      </c>
      <c r="D45" s="23">
        <v>1456865</v>
      </c>
      <c r="E45" s="23">
        <v>400000</v>
      </c>
      <c r="F45" s="717">
        <v>0</v>
      </c>
      <c r="G45" s="23">
        <v>0</v>
      </c>
      <c r="H45" s="710">
        <v>0</v>
      </c>
      <c r="S45"/>
      <c r="T45"/>
      <c r="U45"/>
      <c r="V45"/>
    </row>
    <row r="46" spans="1:22" ht="24" x14ac:dyDescent="0.25">
      <c r="A46" s="36" t="s">
        <v>61</v>
      </c>
      <c r="B46" s="37" t="s">
        <v>521</v>
      </c>
      <c r="C46" s="718">
        <f>SUM(C44:C45)</f>
        <v>0</v>
      </c>
      <c r="D46" s="718">
        <f t="shared" ref="D46:F46" si="12">SUM(D44:D45)</f>
        <v>1456865</v>
      </c>
      <c r="E46" s="718">
        <f t="shared" si="12"/>
        <v>400000</v>
      </c>
      <c r="F46" s="718">
        <f t="shared" si="12"/>
        <v>0</v>
      </c>
      <c r="G46" s="38">
        <v>0</v>
      </c>
      <c r="H46" s="711">
        <v>0</v>
      </c>
      <c r="S46"/>
      <c r="T46"/>
      <c r="U46"/>
      <c r="V46"/>
    </row>
    <row r="47" spans="1:22" ht="24" x14ac:dyDescent="0.25">
      <c r="A47" s="548" t="s">
        <v>62</v>
      </c>
      <c r="B47" s="935" t="s">
        <v>205</v>
      </c>
      <c r="C47" s="717">
        <v>0</v>
      </c>
      <c r="D47" s="23">
        <v>0</v>
      </c>
      <c r="E47" s="23">
        <v>0</v>
      </c>
      <c r="F47" s="717">
        <v>0</v>
      </c>
      <c r="G47" s="23">
        <v>0</v>
      </c>
      <c r="H47" s="710">
        <v>0</v>
      </c>
      <c r="S47"/>
      <c r="T47"/>
      <c r="U47"/>
      <c r="V47"/>
    </row>
    <row r="48" spans="1:22" ht="24" x14ac:dyDescent="0.25">
      <c r="A48" s="785" t="s">
        <v>63</v>
      </c>
      <c r="B48" s="37" t="s">
        <v>915</v>
      </c>
      <c r="C48" s="718">
        <v>0</v>
      </c>
      <c r="D48" s="38">
        <v>0</v>
      </c>
      <c r="E48" s="38">
        <v>0</v>
      </c>
      <c r="F48" s="718">
        <v>0</v>
      </c>
      <c r="G48" s="38">
        <v>0</v>
      </c>
      <c r="H48" s="711">
        <v>0</v>
      </c>
      <c r="S48"/>
      <c r="T48"/>
      <c r="U48"/>
      <c r="V48"/>
    </row>
    <row r="49" spans="1:22" ht="15" customHeight="1" x14ac:dyDescent="0.25">
      <c r="A49" s="548" t="s">
        <v>64</v>
      </c>
      <c r="B49" s="935" t="s">
        <v>206</v>
      </c>
      <c r="C49" s="717">
        <v>0</v>
      </c>
      <c r="D49" s="23">
        <v>0</v>
      </c>
      <c r="E49" s="23">
        <v>0</v>
      </c>
      <c r="F49" s="717">
        <v>0</v>
      </c>
      <c r="G49" s="23">
        <v>0</v>
      </c>
      <c r="H49" s="710">
        <v>50139046</v>
      </c>
      <c r="S49"/>
      <c r="T49"/>
      <c r="U49"/>
      <c r="V49"/>
    </row>
    <row r="50" spans="1:22" ht="15" customHeight="1" x14ac:dyDescent="0.25">
      <c r="A50" s="548" t="s">
        <v>65</v>
      </c>
      <c r="B50" s="935" t="s">
        <v>207</v>
      </c>
      <c r="C50" s="717">
        <v>0</v>
      </c>
      <c r="D50" s="23">
        <v>0</v>
      </c>
      <c r="E50" s="23">
        <v>0</v>
      </c>
      <c r="F50" s="717">
        <v>0</v>
      </c>
      <c r="G50" s="23">
        <v>0</v>
      </c>
      <c r="H50" s="710">
        <v>46314150</v>
      </c>
      <c r="S50"/>
      <c r="T50"/>
      <c r="U50"/>
      <c r="V50"/>
    </row>
    <row r="51" spans="1:22" ht="15" customHeight="1" x14ac:dyDescent="0.25">
      <c r="A51" s="548" t="s">
        <v>66</v>
      </c>
      <c r="B51" s="935" t="s">
        <v>208</v>
      </c>
      <c r="C51" s="717">
        <v>0</v>
      </c>
      <c r="D51" s="23">
        <v>0</v>
      </c>
      <c r="E51" s="23">
        <v>0</v>
      </c>
      <c r="F51" s="717">
        <v>0</v>
      </c>
      <c r="G51" s="23">
        <v>0</v>
      </c>
      <c r="H51" s="710">
        <v>359394</v>
      </c>
      <c r="S51"/>
      <c r="T51"/>
      <c r="U51"/>
      <c r="V51"/>
    </row>
    <row r="52" spans="1:22" ht="15" customHeight="1" x14ac:dyDescent="0.25">
      <c r="A52" s="785" t="s">
        <v>67</v>
      </c>
      <c r="B52" s="37" t="s">
        <v>916</v>
      </c>
      <c r="C52" s="718">
        <v>0</v>
      </c>
      <c r="D52" s="38">
        <v>0</v>
      </c>
      <c r="E52" s="23">
        <v>0</v>
      </c>
      <c r="F52" s="718">
        <v>0</v>
      </c>
      <c r="G52" s="38">
        <f>SUM(G49:G51)</f>
        <v>0</v>
      </c>
      <c r="H52" s="711">
        <f>SUM(H49:H51)</f>
        <v>96812590</v>
      </c>
      <c r="S52"/>
      <c r="T52"/>
      <c r="U52"/>
      <c r="V52"/>
    </row>
    <row r="53" spans="1:22" ht="15" customHeight="1" x14ac:dyDescent="0.25">
      <c r="A53" s="934">
        <v>10</v>
      </c>
      <c r="B53" s="935" t="s">
        <v>209</v>
      </c>
      <c r="C53" s="717">
        <v>0</v>
      </c>
      <c r="D53" s="23">
        <v>0</v>
      </c>
      <c r="E53" s="23">
        <v>0</v>
      </c>
      <c r="F53" s="717">
        <v>0</v>
      </c>
      <c r="G53" s="23">
        <v>0</v>
      </c>
      <c r="H53" s="710">
        <v>0</v>
      </c>
      <c r="S53"/>
      <c r="T53"/>
      <c r="U53"/>
      <c r="V53"/>
    </row>
    <row r="54" spans="1:22" ht="15" customHeight="1" x14ac:dyDescent="0.25">
      <c r="A54" s="934">
        <v>11</v>
      </c>
      <c r="B54" s="935" t="s">
        <v>210</v>
      </c>
      <c r="C54" s="717">
        <v>0</v>
      </c>
      <c r="D54" s="23">
        <v>0</v>
      </c>
      <c r="E54" s="23">
        <v>0</v>
      </c>
      <c r="F54" s="717">
        <v>711811</v>
      </c>
      <c r="G54" s="23">
        <v>0</v>
      </c>
      <c r="H54" s="710">
        <v>0</v>
      </c>
      <c r="S54"/>
      <c r="T54"/>
      <c r="U54"/>
      <c r="V54"/>
    </row>
    <row r="55" spans="1:22" ht="15" customHeight="1" x14ac:dyDescent="0.25">
      <c r="A55" s="934">
        <v>12</v>
      </c>
      <c r="B55" s="935" t="s">
        <v>211</v>
      </c>
      <c r="C55" s="717">
        <v>0</v>
      </c>
      <c r="D55" s="23">
        <v>0</v>
      </c>
      <c r="E55" s="23">
        <v>0</v>
      </c>
      <c r="F55" s="717">
        <v>0</v>
      </c>
      <c r="G55" s="23">
        <v>0</v>
      </c>
      <c r="H55" s="710">
        <v>0</v>
      </c>
      <c r="S55"/>
      <c r="T55"/>
      <c r="U55"/>
      <c r="V55"/>
    </row>
    <row r="56" spans="1:22" ht="15" customHeight="1" x14ac:dyDescent="0.25">
      <c r="A56" s="934">
        <v>13</v>
      </c>
      <c r="B56" s="935" t="s">
        <v>212</v>
      </c>
      <c r="C56" s="717">
        <v>8851596</v>
      </c>
      <c r="D56" s="23">
        <v>0</v>
      </c>
      <c r="E56" s="23">
        <v>0</v>
      </c>
      <c r="F56" s="717">
        <v>0</v>
      </c>
      <c r="G56" s="23">
        <v>0</v>
      </c>
      <c r="H56" s="710">
        <v>0</v>
      </c>
      <c r="S56"/>
      <c r="T56"/>
      <c r="U56"/>
      <c r="V56"/>
    </row>
    <row r="57" spans="1:22" ht="15" customHeight="1" x14ac:dyDescent="0.25">
      <c r="A57" s="934">
        <v>14</v>
      </c>
      <c r="B57" s="935" t="s">
        <v>213</v>
      </c>
      <c r="C57" s="717">
        <v>2389931</v>
      </c>
      <c r="D57" s="23">
        <v>0</v>
      </c>
      <c r="E57" s="23">
        <v>0</v>
      </c>
      <c r="F57" s="717">
        <v>192189</v>
      </c>
      <c r="G57" s="23">
        <v>0</v>
      </c>
      <c r="H57" s="710">
        <v>0</v>
      </c>
      <c r="S57"/>
      <c r="T57"/>
      <c r="U57"/>
      <c r="V57"/>
    </row>
    <row r="58" spans="1:22" ht="24" x14ac:dyDescent="0.25">
      <c r="A58" s="934">
        <v>15</v>
      </c>
      <c r="B58" s="935" t="s">
        <v>710</v>
      </c>
      <c r="C58" s="717">
        <v>0</v>
      </c>
      <c r="D58" s="23">
        <v>0</v>
      </c>
      <c r="E58" s="23">
        <v>0</v>
      </c>
      <c r="F58" s="717">
        <v>0</v>
      </c>
      <c r="G58" s="23">
        <v>0</v>
      </c>
      <c r="H58" s="710">
        <v>0</v>
      </c>
      <c r="S58"/>
      <c r="T58"/>
      <c r="U58"/>
      <c r="V58"/>
    </row>
    <row r="59" spans="1:22" x14ac:dyDescent="0.25">
      <c r="A59" s="934">
        <v>16</v>
      </c>
      <c r="B59" s="935" t="s">
        <v>910</v>
      </c>
      <c r="C59" s="717">
        <v>0</v>
      </c>
      <c r="D59" s="23">
        <v>0</v>
      </c>
      <c r="E59" s="23">
        <v>0</v>
      </c>
      <c r="F59" s="717">
        <v>0</v>
      </c>
      <c r="G59" s="23">
        <v>0</v>
      </c>
      <c r="H59" s="710">
        <v>0</v>
      </c>
      <c r="S59"/>
      <c r="T59"/>
      <c r="U59"/>
      <c r="V59"/>
    </row>
    <row r="60" spans="1:22" ht="15" customHeight="1" x14ac:dyDescent="0.25">
      <c r="A60" s="934">
        <v>17</v>
      </c>
      <c r="B60" s="935" t="s">
        <v>214</v>
      </c>
      <c r="C60" s="717">
        <v>0</v>
      </c>
      <c r="D60" s="23">
        <v>0</v>
      </c>
      <c r="E60" s="23">
        <v>0</v>
      </c>
      <c r="F60" s="717">
        <v>0</v>
      </c>
      <c r="G60" s="23">
        <v>0</v>
      </c>
      <c r="H60" s="710">
        <v>0</v>
      </c>
      <c r="S60"/>
      <c r="T60"/>
      <c r="U60"/>
      <c r="V60"/>
    </row>
    <row r="61" spans="1:22" ht="15" customHeight="1" x14ac:dyDescent="0.25">
      <c r="A61" s="36">
        <v>18</v>
      </c>
      <c r="B61" s="37" t="s">
        <v>917</v>
      </c>
      <c r="C61" s="718">
        <f t="shared" ref="C61" si="13">SUM(C53:C60)</f>
        <v>11241527</v>
      </c>
      <c r="D61" s="38">
        <f t="shared" ref="D61:G61" si="14">SUM(D53:D60)</f>
        <v>0</v>
      </c>
      <c r="E61" s="38">
        <f t="shared" si="14"/>
        <v>0</v>
      </c>
      <c r="F61" s="718">
        <f t="shared" si="14"/>
        <v>904000</v>
      </c>
      <c r="G61" s="38">
        <f t="shared" si="14"/>
        <v>0</v>
      </c>
      <c r="H61" s="711">
        <f t="shared" ref="H61" si="15">SUM(H53:H60)</f>
        <v>0</v>
      </c>
      <c r="S61"/>
      <c r="T61"/>
      <c r="U61"/>
      <c r="V61"/>
    </row>
    <row r="62" spans="1:22" s="855" customFormat="1" ht="15" customHeight="1" x14ac:dyDescent="0.25">
      <c r="A62" s="934">
        <v>19</v>
      </c>
      <c r="B62" s="935" t="s">
        <v>736</v>
      </c>
      <c r="C62" s="717">
        <v>0</v>
      </c>
      <c r="D62" s="23">
        <v>0</v>
      </c>
      <c r="E62" s="23">
        <v>0</v>
      </c>
      <c r="F62" s="717">
        <v>0</v>
      </c>
      <c r="G62" s="23">
        <v>0</v>
      </c>
      <c r="H62" s="710">
        <v>0</v>
      </c>
      <c r="I62" s="9"/>
      <c r="J62" s="9"/>
      <c r="K62" s="9"/>
      <c r="L62" s="9"/>
      <c r="M62" s="9"/>
      <c r="N62" s="9"/>
      <c r="O62" s="9"/>
      <c r="P62" s="9"/>
      <c r="Q62" s="9"/>
      <c r="R62" s="9"/>
    </row>
    <row r="63" spans="1:22" ht="15" customHeight="1" x14ac:dyDescent="0.25">
      <c r="A63" s="36">
        <v>20</v>
      </c>
      <c r="B63" s="37" t="s">
        <v>918</v>
      </c>
      <c r="C63" s="718">
        <v>0</v>
      </c>
      <c r="D63" s="38">
        <v>0</v>
      </c>
      <c r="E63" s="38">
        <v>0</v>
      </c>
      <c r="F63" s="718">
        <v>0</v>
      </c>
      <c r="G63" s="38">
        <v>0</v>
      </c>
      <c r="H63" s="711">
        <v>0</v>
      </c>
      <c r="S63"/>
      <c r="T63"/>
      <c r="U63"/>
      <c r="V63"/>
    </row>
    <row r="64" spans="1:22" ht="15" customHeight="1" x14ac:dyDescent="0.25">
      <c r="A64" s="934">
        <v>21</v>
      </c>
      <c r="B64" s="935" t="s">
        <v>215</v>
      </c>
      <c r="C64" s="717">
        <v>744600</v>
      </c>
      <c r="D64" s="23">
        <v>0</v>
      </c>
      <c r="E64" s="23">
        <v>0</v>
      </c>
      <c r="F64" s="717">
        <v>0</v>
      </c>
      <c r="G64" s="23">
        <v>25000</v>
      </c>
      <c r="H64" s="710">
        <v>0</v>
      </c>
      <c r="S64"/>
      <c r="T64"/>
      <c r="U64"/>
      <c r="V64"/>
    </row>
    <row r="65" spans="1:22" ht="15" customHeight="1" x14ac:dyDescent="0.25">
      <c r="A65" s="36">
        <v>22</v>
      </c>
      <c r="B65" s="37" t="s">
        <v>711</v>
      </c>
      <c r="C65" s="718">
        <f>SUM(C64:C64)</f>
        <v>744600</v>
      </c>
      <c r="D65" s="718">
        <f t="shared" ref="D65:H65" si="16">SUM(D64:D64)</f>
        <v>0</v>
      </c>
      <c r="E65" s="718">
        <f t="shared" si="16"/>
        <v>0</v>
      </c>
      <c r="F65" s="718">
        <f t="shared" si="16"/>
        <v>0</v>
      </c>
      <c r="G65" s="718">
        <f t="shared" si="16"/>
        <v>25000</v>
      </c>
      <c r="H65" s="711">
        <f t="shared" si="16"/>
        <v>0</v>
      </c>
      <c r="S65"/>
      <c r="T65"/>
      <c r="U65"/>
      <c r="V65"/>
    </row>
    <row r="66" spans="1:22" s="855" customFormat="1" ht="24" x14ac:dyDescent="0.25">
      <c r="A66" s="934">
        <v>23</v>
      </c>
      <c r="B66" s="935" t="s">
        <v>911</v>
      </c>
      <c r="C66" s="717">
        <v>0</v>
      </c>
      <c r="D66" s="23">
        <v>0</v>
      </c>
      <c r="E66" s="23">
        <v>0</v>
      </c>
      <c r="F66" s="717">
        <v>0</v>
      </c>
      <c r="G66" s="23">
        <v>0</v>
      </c>
      <c r="H66" s="710">
        <v>0</v>
      </c>
      <c r="I66" s="9"/>
      <c r="J66" s="9"/>
      <c r="K66" s="9"/>
      <c r="L66" s="9"/>
      <c r="M66" s="9"/>
      <c r="N66" s="9"/>
      <c r="O66" s="9"/>
      <c r="P66" s="9"/>
      <c r="Q66" s="9"/>
      <c r="R66" s="9"/>
    </row>
    <row r="67" spans="1:22" ht="15" customHeight="1" x14ac:dyDescent="0.25">
      <c r="A67" s="934">
        <v>24</v>
      </c>
      <c r="B67" s="935" t="s">
        <v>216</v>
      </c>
      <c r="C67" s="717">
        <v>0</v>
      </c>
      <c r="D67" s="23">
        <v>0</v>
      </c>
      <c r="E67" s="23">
        <v>0</v>
      </c>
      <c r="F67" s="717">
        <v>0</v>
      </c>
      <c r="G67" s="23">
        <v>0</v>
      </c>
      <c r="H67" s="710">
        <v>0</v>
      </c>
      <c r="S67"/>
      <c r="T67"/>
      <c r="U67"/>
      <c r="V67"/>
    </row>
    <row r="68" spans="1:22" ht="24" x14ac:dyDescent="0.25">
      <c r="A68" s="36">
        <v>25</v>
      </c>
      <c r="B68" s="37" t="s">
        <v>912</v>
      </c>
      <c r="C68" s="718">
        <v>0</v>
      </c>
      <c r="D68" s="38">
        <v>0</v>
      </c>
      <c r="E68" s="38">
        <v>0</v>
      </c>
      <c r="F68" s="718">
        <f>SUM(F67)</f>
        <v>0</v>
      </c>
      <c r="G68" s="38">
        <v>0</v>
      </c>
      <c r="H68" s="711">
        <v>0</v>
      </c>
      <c r="S68"/>
      <c r="T68"/>
      <c r="U68"/>
      <c r="V68"/>
    </row>
    <row r="69" spans="1:22" ht="22.8" x14ac:dyDescent="0.25">
      <c r="A69" s="83">
        <v>26</v>
      </c>
      <c r="B69" s="82" t="s">
        <v>973</v>
      </c>
      <c r="C69" s="719">
        <f t="shared" ref="C69:H69" si="17">C46+C48+C52+C61+C63+C65+C68</f>
        <v>11986127</v>
      </c>
      <c r="D69" s="105">
        <f t="shared" si="17"/>
        <v>1456865</v>
      </c>
      <c r="E69" s="105">
        <f t="shared" si="17"/>
        <v>400000</v>
      </c>
      <c r="F69" s="719">
        <f t="shared" si="17"/>
        <v>904000</v>
      </c>
      <c r="G69" s="105">
        <f t="shared" si="17"/>
        <v>25000</v>
      </c>
      <c r="H69" s="837">
        <f t="shared" si="17"/>
        <v>96812590</v>
      </c>
      <c r="S69"/>
      <c r="T69"/>
      <c r="U69"/>
      <c r="V69"/>
    </row>
    <row r="70" spans="1:22" s="1" customFormat="1" ht="24" x14ac:dyDescent="0.25">
      <c r="A70" s="934">
        <v>27</v>
      </c>
      <c r="B70" s="935" t="s">
        <v>217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  <c r="H70" s="710">
        <v>0</v>
      </c>
    </row>
    <row r="71" spans="1:22" s="1" customFormat="1" ht="15" customHeight="1" x14ac:dyDescent="0.25">
      <c r="A71" s="934">
        <v>28</v>
      </c>
      <c r="B71" s="935" t="s">
        <v>218</v>
      </c>
      <c r="C71" s="23">
        <v>0</v>
      </c>
      <c r="D71" s="23">
        <v>0</v>
      </c>
      <c r="E71" s="23">
        <v>0</v>
      </c>
      <c r="F71" s="23">
        <v>0</v>
      </c>
      <c r="G71" s="23">
        <v>0</v>
      </c>
      <c r="H71" s="710">
        <v>0</v>
      </c>
    </row>
    <row r="72" spans="1:22" s="1" customFormat="1" ht="15" customHeight="1" thickBot="1" x14ac:dyDescent="0.3">
      <c r="A72" s="339">
        <v>29</v>
      </c>
      <c r="B72" s="565" t="s">
        <v>913</v>
      </c>
      <c r="C72" s="566">
        <f t="shared" ref="C72:H72" si="18">SUM(C70:C71)</f>
        <v>0</v>
      </c>
      <c r="D72" s="566">
        <f t="shared" si="18"/>
        <v>0</v>
      </c>
      <c r="E72" s="566">
        <f t="shared" si="18"/>
        <v>0</v>
      </c>
      <c r="F72" s="566">
        <f t="shared" si="18"/>
        <v>0</v>
      </c>
      <c r="G72" s="566">
        <f t="shared" si="18"/>
        <v>0</v>
      </c>
      <c r="H72" s="894">
        <f t="shared" si="18"/>
        <v>0</v>
      </c>
    </row>
    <row r="73" spans="1:22" s="1" customFormat="1" ht="18" customHeight="1" thickTop="1" thickBot="1" x14ac:dyDescent="0.3">
      <c r="A73" s="500">
        <v>30</v>
      </c>
      <c r="B73" s="501" t="s">
        <v>914</v>
      </c>
      <c r="C73" s="568">
        <f t="shared" ref="C73:H73" si="19">C69+C72</f>
        <v>11986127</v>
      </c>
      <c r="D73" s="568">
        <f t="shared" si="19"/>
        <v>1456865</v>
      </c>
      <c r="E73" s="568">
        <f t="shared" si="19"/>
        <v>400000</v>
      </c>
      <c r="F73" s="568">
        <f t="shared" si="19"/>
        <v>904000</v>
      </c>
      <c r="G73" s="568">
        <f t="shared" si="19"/>
        <v>25000</v>
      </c>
      <c r="H73" s="895">
        <f t="shared" si="19"/>
        <v>96812590</v>
      </c>
    </row>
    <row r="74" spans="1:22" ht="15" customHeight="1" thickTop="1" x14ac:dyDescent="0.25">
      <c r="A74" s="155"/>
      <c r="B74" s="156"/>
      <c r="C74" s="157"/>
      <c r="D74" s="157"/>
      <c r="E74" s="157"/>
      <c r="F74" s="157"/>
      <c r="G74" s="157"/>
      <c r="H74" s="157"/>
      <c r="T74"/>
      <c r="U74"/>
      <c r="V74"/>
    </row>
    <row r="75" spans="1:22" ht="13.5" customHeight="1" x14ac:dyDescent="0.25">
      <c r="A75" s="4"/>
      <c r="B75" s="4"/>
      <c r="C75" s="4"/>
      <c r="D75" s="4"/>
      <c r="E75" s="4"/>
      <c r="F75" s="4"/>
      <c r="I75" s="5" t="str">
        <f>I38</f>
        <v>21. melléklet folytatása</v>
      </c>
    </row>
    <row r="76" spans="1:22" ht="13.5" customHeight="1" x14ac:dyDescent="0.25">
      <c r="A76" s="4"/>
      <c r="B76" s="4"/>
      <c r="C76" s="4"/>
      <c r="D76" s="4"/>
      <c r="E76" s="4"/>
      <c r="F76" s="4"/>
      <c r="I76" s="5" t="str">
        <f>I2</f>
        <v>a  6/2020. (VI.11.) önkormányzati rendelethez</v>
      </c>
    </row>
    <row r="77" spans="1:22" ht="13.5" customHeight="1" x14ac:dyDescent="0.25">
      <c r="A77" s="4"/>
      <c r="B77" s="4"/>
      <c r="C77" s="4"/>
      <c r="D77" s="4"/>
      <c r="E77" s="4"/>
      <c r="F77" s="4"/>
      <c r="H77" s="5"/>
    </row>
    <row r="78" spans="1:22" ht="15" customHeight="1" x14ac:dyDescent="0.25">
      <c r="A78" s="978" t="s">
        <v>909</v>
      </c>
      <c r="B78" s="978"/>
      <c r="C78" s="978"/>
      <c r="D78" s="978"/>
      <c r="E78" s="978"/>
      <c r="F78" s="978"/>
      <c r="G78" s="978"/>
      <c r="H78" s="978"/>
      <c r="I78" s="978"/>
    </row>
    <row r="79" spans="1:22" ht="15" customHeight="1" thickBot="1" x14ac:dyDescent="0.3">
      <c r="A79" s="10"/>
      <c r="B79" s="10"/>
      <c r="C79" s="10"/>
      <c r="D79" s="10"/>
      <c r="E79" s="5"/>
      <c r="G79" s="5"/>
      <c r="H79" s="5"/>
      <c r="I79" s="5" t="s">
        <v>529</v>
      </c>
      <c r="T79"/>
      <c r="U79"/>
      <c r="V79"/>
    </row>
    <row r="80" spans="1:22" ht="74.099999999999994" customHeight="1" thickTop="1" thickBot="1" x14ac:dyDescent="0.3">
      <c r="A80" s="260" t="s">
        <v>140</v>
      </c>
      <c r="B80" s="114" t="s">
        <v>122</v>
      </c>
      <c r="C80" s="114" t="s">
        <v>704</v>
      </c>
      <c r="D80" s="715" t="s">
        <v>921</v>
      </c>
      <c r="E80" s="114" t="s">
        <v>185</v>
      </c>
      <c r="F80" s="114" t="s">
        <v>186</v>
      </c>
      <c r="G80" s="114" t="s">
        <v>707</v>
      </c>
      <c r="H80" s="114" t="s">
        <v>188</v>
      </c>
      <c r="I80" s="708" t="s">
        <v>189</v>
      </c>
      <c r="T80"/>
      <c r="U80"/>
      <c r="V80"/>
    </row>
    <row r="81" spans="1:22" ht="15" customHeight="1" thickTop="1" x14ac:dyDescent="0.25">
      <c r="A81" s="43" t="s">
        <v>59</v>
      </c>
      <c r="B81" s="44" t="s">
        <v>202</v>
      </c>
      <c r="C81" s="62">
        <v>0</v>
      </c>
      <c r="D81" s="62">
        <v>0</v>
      </c>
      <c r="E81" s="62">
        <v>0</v>
      </c>
      <c r="F81" s="62">
        <v>0</v>
      </c>
      <c r="G81" s="62">
        <v>0</v>
      </c>
      <c r="H81" s="62">
        <v>0</v>
      </c>
      <c r="I81" s="709">
        <v>0</v>
      </c>
      <c r="T81"/>
      <c r="U81"/>
      <c r="V81"/>
    </row>
    <row r="82" spans="1:22" ht="24" x14ac:dyDescent="0.25">
      <c r="A82" s="851" t="s">
        <v>60</v>
      </c>
      <c r="B82" s="852" t="s">
        <v>203</v>
      </c>
      <c r="C82" s="23">
        <v>0</v>
      </c>
      <c r="D82" s="23">
        <v>0</v>
      </c>
      <c r="E82" s="23">
        <v>0</v>
      </c>
      <c r="F82" s="23">
        <v>0</v>
      </c>
      <c r="G82" s="23">
        <v>3439443</v>
      </c>
      <c r="H82" s="23">
        <v>0</v>
      </c>
      <c r="I82" s="710">
        <v>0</v>
      </c>
      <c r="T82"/>
      <c r="U82"/>
      <c r="V82"/>
    </row>
    <row r="83" spans="1:22" ht="24" x14ac:dyDescent="0.25">
      <c r="A83" s="36" t="s">
        <v>61</v>
      </c>
      <c r="B83" s="37" t="s">
        <v>521</v>
      </c>
      <c r="C83" s="38">
        <v>0</v>
      </c>
      <c r="D83" s="38">
        <v>0</v>
      </c>
      <c r="E83" s="38">
        <v>0</v>
      </c>
      <c r="F83" s="38">
        <v>0</v>
      </c>
      <c r="G83" s="38">
        <f>SUM(G81:G82)</f>
        <v>3439443</v>
      </c>
      <c r="H83" s="38">
        <v>0</v>
      </c>
      <c r="I83" s="711">
        <v>0</v>
      </c>
      <c r="T83"/>
      <c r="U83"/>
      <c r="V83"/>
    </row>
    <row r="84" spans="1:22" ht="24" x14ac:dyDescent="0.25">
      <c r="A84" s="851" t="s">
        <v>62</v>
      </c>
      <c r="B84" s="852" t="s">
        <v>205</v>
      </c>
      <c r="C84" s="23">
        <v>13863215</v>
      </c>
      <c r="D84" s="23">
        <v>24676858</v>
      </c>
      <c r="E84" s="23">
        <v>0</v>
      </c>
      <c r="F84" s="23">
        <v>0</v>
      </c>
      <c r="G84" s="23">
        <v>0</v>
      </c>
      <c r="H84" s="23">
        <v>0</v>
      </c>
      <c r="I84" s="710">
        <v>0</v>
      </c>
      <c r="T84"/>
      <c r="U84"/>
      <c r="V84"/>
    </row>
    <row r="85" spans="1:22" ht="24" x14ac:dyDescent="0.25">
      <c r="A85" s="36" t="s">
        <v>63</v>
      </c>
      <c r="B85" s="37" t="s">
        <v>915</v>
      </c>
      <c r="C85" s="38">
        <f t="shared" ref="C85:I85" si="20">SUM(C84:C84)</f>
        <v>13863215</v>
      </c>
      <c r="D85" s="38">
        <f t="shared" si="20"/>
        <v>24676858</v>
      </c>
      <c r="E85" s="38">
        <f t="shared" si="20"/>
        <v>0</v>
      </c>
      <c r="F85" s="38">
        <f t="shared" si="20"/>
        <v>0</v>
      </c>
      <c r="G85" s="38">
        <f t="shared" si="20"/>
        <v>0</v>
      </c>
      <c r="H85" s="38">
        <f t="shared" si="20"/>
        <v>0</v>
      </c>
      <c r="I85" s="711">
        <f t="shared" si="20"/>
        <v>0</v>
      </c>
      <c r="T85"/>
      <c r="U85"/>
      <c r="V85"/>
    </row>
    <row r="86" spans="1:22" ht="15" customHeight="1" x14ac:dyDescent="0.25">
      <c r="A86" s="851" t="s">
        <v>64</v>
      </c>
      <c r="B86" s="852" t="s">
        <v>206</v>
      </c>
      <c r="C86" s="23">
        <v>0</v>
      </c>
      <c r="D86" s="23">
        <v>0</v>
      </c>
      <c r="E86" s="23">
        <v>0</v>
      </c>
      <c r="F86" s="23">
        <v>0</v>
      </c>
      <c r="G86" s="23">
        <v>0</v>
      </c>
      <c r="H86" s="23">
        <v>0</v>
      </c>
      <c r="I86" s="710">
        <v>0</v>
      </c>
      <c r="T86"/>
      <c r="U86"/>
      <c r="V86"/>
    </row>
    <row r="87" spans="1:22" ht="15" customHeight="1" x14ac:dyDescent="0.25">
      <c r="A87" s="851" t="s">
        <v>65</v>
      </c>
      <c r="B87" s="852" t="s">
        <v>207</v>
      </c>
      <c r="C87" s="23">
        <v>0</v>
      </c>
      <c r="D87" s="23">
        <v>0</v>
      </c>
      <c r="E87" s="23">
        <v>0</v>
      </c>
      <c r="F87" s="23">
        <v>0</v>
      </c>
      <c r="G87" s="23">
        <v>0</v>
      </c>
      <c r="H87" s="23">
        <v>0</v>
      </c>
      <c r="I87" s="710">
        <v>0</v>
      </c>
      <c r="T87"/>
      <c r="U87"/>
      <c r="V87"/>
    </row>
    <row r="88" spans="1:22" ht="15" customHeight="1" x14ac:dyDescent="0.25">
      <c r="A88" s="851" t="s">
        <v>66</v>
      </c>
      <c r="B88" s="852" t="s">
        <v>208</v>
      </c>
      <c r="C88" s="23">
        <v>0</v>
      </c>
      <c r="D88" s="23">
        <v>0</v>
      </c>
      <c r="E88" s="23">
        <v>0</v>
      </c>
      <c r="F88" s="23">
        <v>0</v>
      </c>
      <c r="G88" s="23">
        <v>0</v>
      </c>
      <c r="H88" s="23">
        <v>0</v>
      </c>
      <c r="I88" s="710">
        <v>0</v>
      </c>
      <c r="T88"/>
      <c r="U88"/>
      <c r="V88"/>
    </row>
    <row r="89" spans="1:22" ht="15" customHeight="1" x14ac:dyDescent="0.25">
      <c r="A89" s="36" t="s">
        <v>67</v>
      </c>
      <c r="B89" s="37" t="s">
        <v>916</v>
      </c>
      <c r="C89" s="38">
        <v>0</v>
      </c>
      <c r="D89" s="38">
        <v>0</v>
      </c>
      <c r="E89" s="38">
        <v>0</v>
      </c>
      <c r="F89" s="38">
        <v>0</v>
      </c>
      <c r="G89" s="38">
        <v>0</v>
      </c>
      <c r="H89" s="38">
        <v>0</v>
      </c>
      <c r="I89" s="711">
        <v>0</v>
      </c>
      <c r="T89"/>
      <c r="U89"/>
      <c r="V89"/>
    </row>
    <row r="90" spans="1:22" ht="15" customHeight="1" x14ac:dyDescent="0.25">
      <c r="A90" s="851">
        <v>10</v>
      </c>
      <c r="B90" s="852" t="s">
        <v>209</v>
      </c>
      <c r="C90" s="23">
        <v>0</v>
      </c>
      <c r="D90" s="23">
        <v>0</v>
      </c>
      <c r="E90" s="23">
        <v>514969</v>
      </c>
      <c r="F90" s="23">
        <v>0</v>
      </c>
      <c r="G90" s="23">
        <v>0</v>
      </c>
      <c r="H90" s="23">
        <v>0</v>
      </c>
      <c r="I90" s="710">
        <v>0</v>
      </c>
      <c r="T90"/>
      <c r="U90"/>
      <c r="V90"/>
    </row>
    <row r="91" spans="1:22" ht="15" customHeight="1" x14ac:dyDescent="0.25">
      <c r="A91" s="851">
        <v>11</v>
      </c>
      <c r="B91" s="852" t="s">
        <v>210</v>
      </c>
      <c r="C91" s="23">
        <v>0</v>
      </c>
      <c r="D91" s="23">
        <v>0</v>
      </c>
      <c r="E91" s="23">
        <v>44053530</v>
      </c>
      <c r="F91" s="23">
        <v>1053812</v>
      </c>
      <c r="G91" s="23">
        <v>0</v>
      </c>
      <c r="H91" s="23">
        <v>0</v>
      </c>
      <c r="I91" s="710">
        <v>0</v>
      </c>
      <c r="T91"/>
      <c r="U91"/>
      <c r="V91"/>
    </row>
    <row r="92" spans="1:22" ht="15" customHeight="1" x14ac:dyDescent="0.25">
      <c r="A92" s="851">
        <v>12</v>
      </c>
      <c r="B92" s="852" t="s">
        <v>211</v>
      </c>
      <c r="C92" s="23">
        <v>0</v>
      </c>
      <c r="D92" s="23">
        <v>0</v>
      </c>
      <c r="E92" s="23">
        <v>4435950</v>
      </c>
      <c r="F92" s="23">
        <v>0</v>
      </c>
      <c r="G92" s="23">
        <v>0</v>
      </c>
      <c r="H92" s="23">
        <v>525472</v>
      </c>
      <c r="I92" s="710">
        <v>0</v>
      </c>
      <c r="T92"/>
      <c r="U92"/>
      <c r="V92"/>
    </row>
    <row r="93" spans="1:22" ht="15" customHeight="1" x14ac:dyDescent="0.25">
      <c r="A93" s="851">
        <v>13</v>
      </c>
      <c r="B93" s="852" t="s">
        <v>212</v>
      </c>
      <c r="C93" s="23">
        <v>0</v>
      </c>
      <c r="D93" s="23">
        <v>0</v>
      </c>
      <c r="E93" s="23">
        <v>0</v>
      </c>
      <c r="F93" s="23">
        <v>0</v>
      </c>
      <c r="G93" s="23">
        <v>0</v>
      </c>
      <c r="H93" s="23">
        <v>0</v>
      </c>
      <c r="I93" s="710">
        <v>0</v>
      </c>
      <c r="T93"/>
      <c r="U93"/>
      <c r="V93"/>
    </row>
    <row r="94" spans="1:22" ht="15" customHeight="1" x14ac:dyDescent="0.25">
      <c r="A94" s="851">
        <v>14</v>
      </c>
      <c r="B94" s="852" t="s">
        <v>213</v>
      </c>
      <c r="C94" s="23">
        <v>0</v>
      </c>
      <c r="D94" s="23">
        <v>0</v>
      </c>
      <c r="E94" s="23">
        <v>13231218</v>
      </c>
      <c r="F94" s="23">
        <v>189688</v>
      </c>
      <c r="G94" s="23">
        <v>0</v>
      </c>
      <c r="H94" s="23">
        <v>141878</v>
      </c>
      <c r="I94" s="710">
        <v>0</v>
      </c>
      <c r="T94"/>
      <c r="U94"/>
      <c r="V94"/>
    </row>
    <row r="95" spans="1:22" ht="24" x14ac:dyDescent="0.25">
      <c r="A95" s="851">
        <v>15</v>
      </c>
      <c r="B95" s="852" t="s">
        <v>710</v>
      </c>
      <c r="C95" s="23">
        <v>0</v>
      </c>
      <c r="D95" s="23">
        <v>0</v>
      </c>
      <c r="E95" s="23">
        <v>0</v>
      </c>
      <c r="F95" s="23">
        <v>0</v>
      </c>
      <c r="G95" s="23">
        <v>0</v>
      </c>
      <c r="H95" s="23">
        <v>0</v>
      </c>
      <c r="I95" s="710">
        <v>0</v>
      </c>
      <c r="T95"/>
      <c r="U95"/>
      <c r="V95"/>
    </row>
    <row r="96" spans="1:22" x14ac:dyDescent="0.25">
      <c r="A96" s="851">
        <v>16</v>
      </c>
      <c r="B96" s="852" t="s">
        <v>910</v>
      </c>
      <c r="C96" s="23">
        <v>0</v>
      </c>
      <c r="D96" s="23">
        <v>0</v>
      </c>
      <c r="E96" s="23">
        <v>0</v>
      </c>
      <c r="F96" s="23">
        <v>0</v>
      </c>
      <c r="G96" s="23">
        <v>0</v>
      </c>
      <c r="H96" s="23">
        <v>0</v>
      </c>
      <c r="I96" s="710">
        <v>0</v>
      </c>
      <c r="T96"/>
      <c r="U96"/>
      <c r="V96"/>
    </row>
    <row r="97" spans="1:22" ht="15" customHeight="1" x14ac:dyDescent="0.25">
      <c r="A97" s="851">
        <v>17</v>
      </c>
      <c r="B97" s="852" t="s">
        <v>214</v>
      </c>
      <c r="C97" s="23">
        <v>0</v>
      </c>
      <c r="D97" s="23">
        <v>0</v>
      </c>
      <c r="E97" s="23">
        <v>0</v>
      </c>
      <c r="F97" s="23">
        <v>0</v>
      </c>
      <c r="G97" s="23">
        <v>0</v>
      </c>
      <c r="H97" s="23">
        <v>0</v>
      </c>
      <c r="I97" s="710">
        <v>0</v>
      </c>
      <c r="T97"/>
      <c r="U97"/>
      <c r="V97"/>
    </row>
    <row r="98" spans="1:22" ht="15" customHeight="1" x14ac:dyDescent="0.25">
      <c r="A98" s="36">
        <v>18</v>
      </c>
      <c r="B98" s="37" t="s">
        <v>917</v>
      </c>
      <c r="C98" s="38">
        <f t="shared" ref="C98:D98" si="21">SUM(C90:C97)</f>
        <v>0</v>
      </c>
      <c r="D98" s="38">
        <f t="shared" si="21"/>
        <v>0</v>
      </c>
      <c r="E98" s="38">
        <f t="shared" ref="E98:H98" si="22">SUM(E90:E97)</f>
        <v>62235667</v>
      </c>
      <c r="F98" s="38">
        <f t="shared" si="22"/>
        <v>1243500</v>
      </c>
      <c r="G98" s="38">
        <f t="shared" ref="G98" si="23">SUM(G90:G97)</f>
        <v>0</v>
      </c>
      <c r="H98" s="38">
        <f t="shared" si="22"/>
        <v>667350</v>
      </c>
      <c r="I98" s="711">
        <f t="shared" ref="I98" si="24">SUM(I90:I97)</f>
        <v>0</v>
      </c>
      <c r="T98"/>
      <c r="U98"/>
      <c r="V98"/>
    </row>
    <row r="99" spans="1:22" s="855" customFormat="1" ht="15" customHeight="1" x14ac:dyDescent="0.25">
      <c r="A99" s="934">
        <v>19</v>
      </c>
      <c r="B99" s="935" t="s">
        <v>736</v>
      </c>
      <c r="C99" s="23">
        <v>0</v>
      </c>
      <c r="D99" s="23">
        <v>0</v>
      </c>
      <c r="E99" s="23">
        <v>0</v>
      </c>
      <c r="F99" s="23">
        <v>0</v>
      </c>
      <c r="G99" s="23">
        <v>0</v>
      </c>
      <c r="H99" s="23">
        <v>0</v>
      </c>
      <c r="I99" s="710">
        <v>0</v>
      </c>
      <c r="J99" s="9"/>
      <c r="K99" s="9"/>
      <c r="L99" s="9"/>
      <c r="M99" s="9"/>
      <c r="N99" s="9"/>
      <c r="O99" s="9"/>
      <c r="P99" s="9"/>
      <c r="Q99" s="9"/>
      <c r="R99" s="9"/>
      <c r="S99" s="9"/>
    </row>
    <row r="100" spans="1:22" ht="15" customHeight="1" x14ac:dyDescent="0.25">
      <c r="A100" s="36">
        <v>20</v>
      </c>
      <c r="B100" s="37" t="s">
        <v>918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711">
        <v>0</v>
      </c>
      <c r="T100"/>
      <c r="U100"/>
      <c r="V100"/>
    </row>
    <row r="101" spans="1:22" ht="15" customHeight="1" x14ac:dyDescent="0.25">
      <c r="A101" s="851">
        <v>21</v>
      </c>
      <c r="B101" s="852" t="s">
        <v>215</v>
      </c>
      <c r="C101" s="23">
        <v>0</v>
      </c>
      <c r="D101" s="23">
        <v>0</v>
      </c>
      <c r="E101" s="23">
        <v>0</v>
      </c>
      <c r="F101" s="23">
        <v>0</v>
      </c>
      <c r="G101" s="23">
        <v>0</v>
      </c>
      <c r="H101" s="23">
        <v>0</v>
      </c>
      <c r="I101" s="710">
        <v>0</v>
      </c>
      <c r="T101"/>
      <c r="U101"/>
      <c r="V101"/>
    </row>
    <row r="102" spans="1:22" ht="15" customHeight="1" x14ac:dyDescent="0.25">
      <c r="A102" s="36">
        <v>22</v>
      </c>
      <c r="B102" s="37" t="s">
        <v>711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711">
        <v>0</v>
      </c>
      <c r="T102"/>
      <c r="U102"/>
      <c r="V102"/>
    </row>
    <row r="103" spans="1:22" s="855" customFormat="1" ht="24" x14ac:dyDescent="0.25">
      <c r="A103" s="934">
        <v>23</v>
      </c>
      <c r="B103" s="935" t="s">
        <v>911</v>
      </c>
      <c r="C103" s="23">
        <v>0</v>
      </c>
      <c r="D103" s="23">
        <v>0</v>
      </c>
      <c r="E103" s="23">
        <v>0</v>
      </c>
      <c r="F103" s="23">
        <v>0</v>
      </c>
      <c r="G103" s="23">
        <v>0</v>
      </c>
      <c r="H103" s="23">
        <v>0</v>
      </c>
      <c r="I103" s="710">
        <v>728000</v>
      </c>
      <c r="J103" s="9"/>
      <c r="K103" s="9"/>
      <c r="L103" s="9"/>
      <c r="M103" s="9"/>
      <c r="N103" s="9"/>
      <c r="O103" s="9"/>
      <c r="P103" s="9"/>
      <c r="Q103" s="9"/>
      <c r="R103" s="9"/>
      <c r="S103" s="9"/>
    </row>
    <row r="104" spans="1:22" ht="15" customHeight="1" x14ac:dyDescent="0.25">
      <c r="A104" s="851">
        <v>24</v>
      </c>
      <c r="B104" s="852" t="s">
        <v>216</v>
      </c>
      <c r="C104" s="23">
        <v>0</v>
      </c>
      <c r="D104" s="23">
        <v>0</v>
      </c>
      <c r="E104" s="23">
        <v>0</v>
      </c>
      <c r="F104" s="23">
        <v>0</v>
      </c>
      <c r="G104" s="23">
        <v>0</v>
      </c>
      <c r="H104" s="23">
        <v>0</v>
      </c>
      <c r="I104" s="710">
        <v>0</v>
      </c>
      <c r="T104"/>
      <c r="U104"/>
      <c r="V104"/>
    </row>
    <row r="105" spans="1:22" ht="24" x14ac:dyDescent="0.25">
      <c r="A105" s="36">
        <v>25</v>
      </c>
      <c r="B105" s="37" t="s">
        <v>912</v>
      </c>
      <c r="C105" s="38">
        <f>SUM(C103:C104)</f>
        <v>0</v>
      </c>
      <c r="D105" s="38">
        <f t="shared" ref="D105:I105" si="25">SUM(D103:D104)</f>
        <v>0</v>
      </c>
      <c r="E105" s="38">
        <f t="shared" si="25"/>
        <v>0</v>
      </c>
      <c r="F105" s="38">
        <f t="shared" si="25"/>
        <v>0</v>
      </c>
      <c r="G105" s="38">
        <f t="shared" si="25"/>
        <v>0</v>
      </c>
      <c r="H105" s="38">
        <f t="shared" si="25"/>
        <v>0</v>
      </c>
      <c r="I105" s="711">
        <f t="shared" si="25"/>
        <v>728000</v>
      </c>
      <c r="T105"/>
      <c r="U105"/>
      <c r="V105"/>
    </row>
    <row r="106" spans="1:22" ht="22.8" x14ac:dyDescent="0.25">
      <c r="A106" s="83">
        <v>26</v>
      </c>
      <c r="B106" s="82" t="s">
        <v>973</v>
      </c>
      <c r="C106" s="105">
        <f t="shared" ref="C106:I106" si="26">C83+C85+C89+C98+C100+C102+C105</f>
        <v>13863215</v>
      </c>
      <c r="D106" s="105">
        <f t="shared" si="26"/>
        <v>24676858</v>
      </c>
      <c r="E106" s="105">
        <f t="shared" si="26"/>
        <v>62235667</v>
      </c>
      <c r="F106" s="105">
        <f t="shared" si="26"/>
        <v>1243500</v>
      </c>
      <c r="G106" s="105">
        <f t="shared" si="26"/>
        <v>3439443</v>
      </c>
      <c r="H106" s="105">
        <f t="shared" si="26"/>
        <v>667350</v>
      </c>
      <c r="I106" s="837">
        <f t="shared" si="26"/>
        <v>728000</v>
      </c>
      <c r="T106"/>
      <c r="U106"/>
      <c r="V106"/>
    </row>
    <row r="107" spans="1:22" s="1" customFormat="1" ht="24" x14ac:dyDescent="0.25">
      <c r="A107" s="851">
        <v>27</v>
      </c>
      <c r="B107" s="852" t="s">
        <v>217</v>
      </c>
      <c r="C107" s="23">
        <v>0</v>
      </c>
      <c r="D107" s="23">
        <v>0</v>
      </c>
      <c r="E107" s="23">
        <v>0</v>
      </c>
      <c r="F107" s="23">
        <v>0</v>
      </c>
      <c r="G107" s="23">
        <v>0</v>
      </c>
      <c r="H107" s="23">
        <v>0</v>
      </c>
      <c r="I107" s="710">
        <v>0</v>
      </c>
    </row>
    <row r="108" spans="1:22" s="1" customFormat="1" ht="15" customHeight="1" x14ac:dyDescent="0.25">
      <c r="A108" s="851">
        <v>28</v>
      </c>
      <c r="B108" s="852" t="s">
        <v>218</v>
      </c>
      <c r="C108" s="23">
        <v>0</v>
      </c>
      <c r="D108" s="23">
        <v>0</v>
      </c>
      <c r="E108" s="23">
        <v>0</v>
      </c>
      <c r="F108" s="23">
        <v>0</v>
      </c>
      <c r="G108" s="23">
        <v>0</v>
      </c>
      <c r="H108" s="23">
        <v>0</v>
      </c>
      <c r="I108" s="710">
        <v>0</v>
      </c>
    </row>
    <row r="109" spans="1:22" s="1" customFormat="1" ht="15" customHeight="1" thickBot="1" x14ac:dyDescent="0.3">
      <c r="A109" s="339">
        <v>29</v>
      </c>
      <c r="B109" s="565" t="s">
        <v>913</v>
      </c>
      <c r="C109" s="566">
        <f t="shared" ref="C109:I109" si="27">SUM(C107:C108)</f>
        <v>0</v>
      </c>
      <c r="D109" s="566">
        <f t="shared" si="27"/>
        <v>0</v>
      </c>
      <c r="E109" s="566">
        <f t="shared" si="27"/>
        <v>0</v>
      </c>
      <c r="F109" s="566">
        <f t="shared" si="27"/>
        <v>0</v>
      </c>
      <c r="G109" s="566">
        <f t="shared" si="27"/>
        <v>0</v>
      </c>
      <c r="H109" s="566">
        <f t="shared" si="27"/>
        <v>0</v>
      </c>
      <c r="I109" s="894">
        <f t="shared" si="27"/>
        <v>0</v>
      </c>
    </row>
    <row r="110" spans="1:22" s="1" customFormat="1" ht="18" customHeight="1" thickTop="1" thickBot="1" x14ac:dyDescent="0.3">
      <c r="A110" s="500">
        <v>30</v>
      </c>
      <c r="B110" s="501" t="s">
        <v>914</v>
      </c>
      <c r="C110" s="568">
        <f t="shared" ref="C110:I110" si="28">C106+C109</f>
        <v>13863215</v>
      </c>
      <c r="D110" s="568">
        <f t="shared" si="28"/>
        <v>24676858</v>
      </c>
      <c r="E110" s="568">
        <f t="shared" si="28"/>
        <v>62235667</v>
      </c>
      <c r="F110" s="568">
        <f t="shared" si="28"/>
        <v>1243500</v>
      </c>
      <c r="G110" s="568">
        <f t="shared" si="28"/>
        <v>3439443</v>
      </c>
      <c r="H110" s="568">
        <f t="shared" si="28"/>
        <v>667350</v>
      </c>
      <c r="I110" s="895">
        <f t="shared" si="28"/>
        <v>728000</v>
      </c>
    </row>
    <row r="111" spans="1:22" ht="13.2" thickTop="1" x14ac:dyDescent="0.25">
      <c r="G111"/>
      <c r="H111"/>
    </row>
  </sheetData>
  <mergeCells count="3">
    <mergeCell ref="A4:I4"/>
    <mergeCell ref="A78:I78"/>
    <mergeCell ref="A41:I41"/>
  </mergeCells>
  <phoneticPr fontId="0" type="noConversion"/>
  <pageMargins left="0.74803149606299213" right="0.74803149606299213" top="0.98425196850393704" bottom="0.98425196850393704" header="0.51181102362204722" footer="0.51181102362204722"/>
  <pageSetup scale="80" orientation="portrait" r:id="rId1"/>
  <headerFooter alignWithMargins="0"/>
  <rowBreaks count="2" manualBreakCount="2">
    <brk id="37" max="8" man="1"/>
    <brk id="74" max="8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1"/>
  <dimension ref="A1:M11"/>
  <sheetViews>
    <sheetView zoomScaleNormal="100" workbookViewId="0"/>
  </sheetViews>
  <sheetFormatPr defaultColWidth="9.109375" defaultRowHeight="13.2" x14ac:dyDescent="0.25"/>
  <cols>
    <col min="1" max="1" width="6.6640625" style="292" customWidth="1"/>
    <col min="2" max="2" width="25.6640625" style="292" customWidth="1"/>
    <col min="3" max="12" width="8.6640625" style="292" customWidth="1"/>
    <col min="13" max="16384" width="9.109375" style="289"/>
  </cols>
  <sheetData>
    <row r="1" spans="1:13" s="286" customFormat="1" ht="15" customHeight="1" x14ac:dyDescent="0.25"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564" t="s">
        <v>595</v>
      </c>
    </row>
    <row r="2" spans="1:13" s="286" customFormat="1" ht="15" customHeight="1" x14ac:dyDescent="0.25">
      <c r="A2" s="287"/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443" t="str">
        <f>'1.a sz. mellélet'!E2</f>
        <v>a  6/2020. (VI.11.) önkormányzati rendelethez</v>
      </c>
    </row>
    <row r="3" spans="1:13" s="286" customFormat="1" ht="15" customHeight="1" x14ac:dyDescent="0.25">
      <c r="A3" s="288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</row>
    <row r="4" spans="1:13" s="286" customFormat="1" ht="15" customHeight="1" x14ac:dyDescent="0.25">
      <c r="A4" s="1036" t="s">
        <v>922</v>
      </c>
      <c r="B4" s="1036"/>
      <c r="C4" s="1036"/>
      <c r="D4" s="1036"/>
      <c r="E4" s="1036"/>
      <c r="F4" s="1036"/>
      <c r="G4" s="1036"/>
      <c r="H4" s="1036"/>
      <c r="I4" s="1036"/>
      <c r="J4" s="1036"/>
      <c r="K4" s="1036"/>
      <c r="L4" s="1036"/>
      <c r="M4" s="290"/>
    </row>
    <row r="5" spans="1:13" s="286" customFormat="1" ht="15" customHeight="1" x14ac:dyDescent="0.25">
      <c r="A5" s="287"/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0"/>
    </row>
    <row r="6" spans="1:13" s="286" customFormat="1" ht="15" customHeight="1" thickBot="1" x14ac:dyDescent="0.3">
      <c r="A6" s="287"/>
      <c r="B6" s="287"/>
      <c r="C6" s="287"/>
      <c r="D6" s="287"/>
      <c r="E6" s="287"/>
      <c r="F6" s="287"/>
      <c r="G6" s="287"/>
      <c r="H6" s="287"/>
      <c r="I6" s="287"/>
      <c r="J6" s="287"/>
      <c r="K6" s="1037" t="s">
        <v>529</v>
      </c>
      <c r="L6" s="1037"/>
      <c r="M6" s="290"/>
    </row>
    <row r="7" spans="1:13" ht="13.5" customHeight="1" thickTop="1" x14ac:dyDescent="0.25">
      <c r="A7" s="1038" t="s">
        <v>439</v>
      </c>
      <c r="B7" s="1040" t="s">
        <v>440</v>
      </c>
      <c r="C7" s="1035" t="s">
        <v>441</v>
      </c>
      <c r="D7" s="1035"/>
      <c r="E7" s="1035"/>
      <c r="F7" s="1035" t="s">
        <v>442</v>
      </c>
      <c r="G7" s="1035"/>
      <c r="H7" s="1035"/>
      <c r="I7" s="1035" t="s">
        <v>443</v>
      </c>
      <c r="J7" s="1035"/>
      <c r="K7" s="1035"/>
      <c r="L7" s="569" t="s">
        <v>57</v>
      </c>
    </row>
    <row r="8" spans="1:13" ht="24" x14ac:dyDescent="0.25">
      <c r="A8" s="1039"/>
      <c r="B8" s="1041"/>
      <c r="C8" s="721" t="s">
        <v>444</v>
      </c>
      <c r="D8" s="570" t="s">
        <v>445</v>
      </c>
      <c r="E8" s="721" t="s">
        <v>594</v>
      </c>
      <c r="F8" s="721" t="s">
        <v>446</v>
      </c>
      <c r="G8" s="721" t="s">
        <v>445</v>
      </c>
      <c r="H8" s="721" t="s">
        <v>594</v>
      </c>
      <c r="I8" s="721" t="s">
        <v>446</v>
      </c>
      <c r="J8" s="721" t="s">
        <v>445</v>
      </c>
      <c r="K8" s="721" t="s">
        <v>594</v>
      </c>
      <c r="L8" s="571" t="s">
        <v>593</v>
      </c>
    </row>
    <row r="9" spans="1:13" ht="15" customHeight="1" thickBot="1" x14ac:dyDescent="0.3">
      <c r="A9" s="572" t="s">
        <v>447</v>
      </c>
      <c r="B9" s="573" t="s">
        <v>448</v>
      </c>
      <c r="C9" s="573" t="s">
        <v>449</v>
      </c>
      <c r="D9" s="574" t="s">
        <v>450</v>
      </c>
      <c r="E9" s="573" t="s">
        <v>451</v>
      </c>
      <c r="F9" s="573" t="s">
        <v>452</v>
      </c>
      <c r="G9" s="573" t="s">
        <v>453</v>
      </c>
      <c r="H9" s="573" t="s">
        <v>454</v>
      </c>
      <c r="I9" s="573" t="s">
        <v>455</v>
      </c>
      <c r="J9" s="573" t="s">
        <v>456</v>
      </c>
      <c r="K9" s="573" t="s">
        <v>457</v>
      </c>
      <c r="L9" s="575" t="s">
        <v>458</v>
      </c>
    </row>
    <row r="10" spans="1:13" ht="15" customHeight="1" thickTop="1" thickBot="1" x14ac:dyDescent="0.3">
      <c r="A10" s="576" t="s">
        <v>143</v>
      </c>
      <c r="B10" s="722" t="s">
        <v>459</v>
      </c>
      <c r="C10" s="577"/>
      <c r="D10" s="577"/>
      <c r="E10" s="578"/>
      <c r="F10" s="577"/>
      <c r="G10" s="577"/>
      <c r="H10" s="579"/>
      <c r="I10" s="577" t="s">
        <v>460</v>
      </c>
      <c r="J10" s="578">
        <v>99</v>
      </c>
      <c r="K10" s="580">
        <v>1428150</v>
      </c>
      <c r="L10" s="581">
        <v>1428150</v>
      </c>
    </row>
    <row r="11" spans="1:13" ht="13.8" thickTop="1" x14ac:dyDescent="0.25"/>
  </sheetData>
  <mergeCells count="7">
    <mergeCell ref="I7:K7"/>
    <mergeCell ref="A4:L4"/>
    <mergeCell ref="K6:L6"/>
    <mergeCell ref="A7:A8"/>
    <mergeCell ref="B7:B8"/>
    <mergeCell ref="C7:E7"/>
    <mergeCell ref="F7:H7"/>
  </mergeCells>
  <phoneticPr fontId="23" type="noConversion"/>
  <pageMargins left="0.75" right="0.75" top="1" bottom="1" header="0.5" footer="0.5"/>
  <pageSetup paperSize="9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2"/>
  <dimension ref="A1:J35"/>
  <sheetViews>
    <sheetView zoomScaleNormal="100" workbookViewId="0"/>
  </sheetViews>
  <sheetFormatPr defaultColWidth="9.109375" defaultRowHeight="13.2" x14ac:dyDescent="0.25"/>
  <cols>
    <col min="1" max="1" width="5.6640625" style="297" customWidth="1"/>
    <col min="2" max="2" width="35.6640625" style="297" customWidth="1"/>
    <col min="3" max="5" width="10.6640625" style="297" customWidth="1"/>
    <col min="6" max="6" width="10.6640625" style="298" customWidth="1"/>
    <col min="7" max="16384" width="9.109375" style="298"/>
  </cols>
  <sheetData>
    <row r="1" spans="1:10" s="294" customFormat="1" ht="15" customHeight="1" x14ac:dyDescent="0.25">
      <c r="A1" s="293"/>
      <c r="C1" s="295"/>
      <c r="D1" s="295"/>
      <c r="E1" s="295"/>
      <c r="F1" s="296" t="s">
        <v>522</v>
      </c>
    </row>
    <row r="2" spans="1:10" s="294" customFormat="1" ht="15" customHeight="1" x14ac:dyDescent="0.25">
      <c r="A2" s="293"/>
      <c r="B2" s="295"/>
      <c r="C2" s="295"/>
      <c r="D2" s="295"/>
      <c r="F2" s="296" t="str">
        <f>'1.a sz. mellélet'!E2</f>
        <v>a  6/2020. (VI.11.) önkormányzati rendelethez</v>
      </c>
    </row>
    <row r="3" spans="1:10" s="294" customFormat="1" ht="15" customHeight="1" x14ac:dyDescent="0.25">
      <c r="A3" s="293"/>
      <c r="B3" s="293"/>
      <c r="C3" s="293"/>
      <c r="D3" s="293"/>
      <c r="E3" s="293"/>
    </row>
    <row r="4" spans="1:10" s="294" customFormat="1" ht="15" customHeight="1" x14ac:dyDescent="0.25">
      <c r="A4" s="979" t="s">
        <v>83</v>
      </c>
      <c r="B4" s="979"/>
      <c r="C4" s="979"/>
      <c r="D4" s="979"/>
      <c r="E4" s="979"/>
      <c r="F4" s="979"/>
    </row>
    <row r="5" spans="1:10" s="294" customFormat="1" ht="15" customHeight="1" x14ac:dyDescent="0.25">
      <c r="A5" s="979" t="s">
        <v>330</v>
      </c>
      <c r="B5" s="979"/>
      <c r="C5" s="979"/>
      <c r="D5" s="979"/>
      <c r="E5" s="979"/>
      <c r="F5" s="979"/>
    </row>
    <row r="6" spans="1:10" ht="15" customHeight="1" x14ac:dyDescent="0.25"/>
    <row r="7" spans="1:10" s="294" customFormat="1" ht="15" customHeight="1" x14ac:dyDescent="0.25">
      <c r="A7" s="293"/>
      <c r="B7" s="293" t="s">
        <v>427</v>
      </c>
      <c r="C7" s="293"/>
      <c r="D7" s="293"/>
      <c r="E7" s="440" t="s">
        <v>529</v>
      </c>
    </row>
    <row r="8" spans="1:10" s="294" customFormat="1" ht="7.5" customHeight="1" thickBot="1" x14ac:dyDescent="0.3">
      <c r="A8" s="293"/>
      <c r="B8" s="293"/>
      <c r="C8" s="293"/>
      <c r="D8" s="293"/>
      <c r="E8" s="293"/>
    </row>
    <row r="9" spans="1:10" s="294" customFormat="1" ht="24.6" thickTop="1" x14ac:dyDescent="0.25">
      <c r="A9" s="299" t="s">
        <v>84</v>
      </c>
      <c r="B9" s="300" t="s">
        <v>122</v>
      </c>
      <c r="C9" s="301" t="s">
        <v>135</v>
      </c>
      <c r="D9" s="303" t="s">
        <v>136</v>
      </c>
      <c r="E9" s="31" t="s">
        <v>137</v>
      </c>
    </row>
    <row r="10" spans="1:10" s="294" customFormat="1" ht="13.8" thickBot="1" x14ac:dyDescent="0.3">
      <c r="A10" s="304" t="s">
        <v>447</v>
      </c>
      <c r="B10" s="305" t="s">
        <v>448</v>
      </c>
      <c r="C10" s="306" t="s">
        <v>449</v>
      </c>
      <c r="D10" s="308" t="s">
        <v>450</v>
      </c>
      <c r="E10" s="444" t="s">
        <v>451</v>
      </c>
    </row>
    <row r="11" spans="1:10" s="294" customFormat="1" ht="15" customHeight="1" thickTop="1" thickBot="1" x14ac:dyDescent="0.3">
      <c r="A11" s="336" t="s">
        <v>59</v>
      </c>
      <c r="B11" s="310" t="s">
        <v>428</v>
      </c>
      <c r="C11" s="311">
        <v>0</v>
      </c>
      <c r="D11" s="312">
        <v>0</v>
      </c>
      <c r="E11" s="445">
        <v>0</v>
      </c>
    </row>
    <row r="12" spans="1:10" s="294" customFormat="1" ht="15" customHeight="1" thickTop="1" thickBot="1" x14ac:dyDescent="0.3">
      <c r="A12" s="247" t="s">
        <v>60</v>
      </c>
      <c r="B12" s="313" t="s">
        <v>271</v>
      </c>
      <c r="C12" s="314">
        <v>0</v>
      </c>
      <c r="D12" s="315">
        <v>0</v>
      </c>
      <c r="E12" s="446">
        <v>0</v>
      </c>
    </row>
    <row r="13" spans="1:10" s="294" customFormat="1" ht="15" customHeight="1" thickTop="1" x14ac:dyDescent="0.25">
      <c r="A13" s="293"/>
      <c r="B13" s="316"/>
      <c r="C13" s="293"/>
      <c r="J13" s="317"/>
    </row>
    <row r="14" spans="1:10" s="294" customFormat="1" ht="15" customHeight="1" x14ac:dyDescent="0.25">
      <c r="A14" s="293"/>
      <c r="B14" s="293"/>
      <c r="C14" s="293"/>
      <c r="J14" s="317"/>
    </row>
    <row r="15" spans="1:10" s="294" customFormat="1" ht="15" customHeight="1" x14ac:dyDescent="0.25">
      <c r="A15" s="293"/>
      <c r="B15" s="293" t="s">
        <v>429</v>
      </c>
      <c r="C15" s="293"/>
      <c r="E15" s="440" t="s">
        <v>529</v>
      </c>
      <c r="I15" s="317"/>
    </row>
    <row r="16" spans="1:10" s="294" customFormat="1" ht="7.5" customHeight="1" thickBot="1" x14ac:dyDescent="0.3">
      <c r="A16" s="293"/>
      <c r="B16" s="293"/>
      <c r="C16" s="293"/>
      <c r="J16" s="317"/>
    </row>
    <row r="17" spans="1:10" s="294" customFormat="1" ht="24.6" thickTop="1" x14ac:dyDescent="0.25">
      <c r="A17" s="299" t="s">
        <v>84</v>
      </c>
      <c r="B17" s="300" t="s">
        <v>122</v>
      </c>
      <c r="C17" s="301" t="s">
        <v>135</v>
      </c>
      <c r="D17" s="303" t="s">
        <v>136</v>
      </c>
      <c r="E17" s="31" t="s">
        <v>137</v>
      </c>
      <c r="I17" s="317"/>
    </row>
    <row r="18" spans="1:10" s="294" customFormat="1" ht="13.8" thickBot="1" x14ac:dyDescent="0.3">
      <c r="A18" s="304" t="s">
        <v>447</v>
      </c>
      <c r="B18" s="305" t="s">
        <v>461</v>
      </c>
      <c r="C18" s="306" t="s">
        <v>449</v>
      </c>
      <c r="D18" s="308" t="s">
        <v>450</v>
      </c>
      <c r="E18" s="444" t="s">
        <v>451</v>
      </c>
      <c r="I18" s="318"/>
    </row>
    <row r="19" spans="1:10" s="294" customFormat="1" ht="15" customHeight="1" thickTop="1" x14ac:dyDescent="0.25">
      <c r="A19" s="43" t="s">
        <v>59</v>
      </c>
      <c r="B19" s="319" t="s">
        <v>430</v>
      </c>
      <c r="C19" s="334">
        <f>'1.d sz. melléklet'!C15+'1.d sz. melléklet'!C16</f>
        <v>95500000</v>
      </c>
      <c r="D19" s="334">
        <f>'1.d sz. melléklet'!D15+'1.d sz. melléklet'!D16</f>
        <v>95650000</v>
      </c>
      <c r="E19" s="582">
        <f>'1.d sz. melléklet'!E15+'1.d sz. melléklet'!E16</f>
        <v>96453196</v>
      </c>
      <c r="I19" s="318"/>
    </row>
    <row r="20" spans="1:10" s="294" customFormat="1" ht="24" x14ac:dyDescent="0.25">
      <c r="A20" s="21" t="s">
        <v>60</v>
      </c>
      <c r="B20" s="320" t="s">
        <v>431</v>
      </c>
      <c r="C20" s="335">
        <v>0</v>
      </c>
      <c r="D20" s="335">
        <v>0</v>
      </c>
      <c r="E20" s="723">
        <v>0</v>
      </c>
      <c r="I20" s="318"/>
    </row>
    <row r="21" spans="1:10" s="294" customFormat="1" ht="15" customHeight="1" x14ac:dyDescent="0.25">
      <c r="A21" s="21" t="s">
        <v>61</v>
      </c>
      <c r="B21" s="320" t="s">
        <v>432</v>
      </c>
      <c r="C21" s="335">
        <v>0</v>
      </c>
      <c r="D21" s="321">
        <v>0</v>
      </c>
      <c r="E21" s="583">
        <v>0</v>
      </c>
      <c r="I21" s="317"/>
    </row>
    <row r="22" spans="1:10" s="294" customFormat="1" ht="15" customHeight="1" x14ac:dyDescent="0.25">
      <c r="A22" s="21" t="s">
        <v>62</v>
      </c>
      <c r="B22" s="320" t="s">
        <v>433</v>
      </c>
      <c r="C22" s="335">
        <v>0</v>
      </c>
      <c r="D22" s="335">
        <v>0</v>
      </c>
      <c r="E22" s="723">
        <v>0</v>
      </c>
      <c r="I22" s="322"/>
    </row>
    <row r="23" spans="1:10" s="294" customFormat="1" ht="15" customHeight="1" thickBot="1" x14ac:dyDescent="0.3">
      <c r="A23" s="25" t="s">
        <v>63</v>
      </c>
      <c r="B23" s="323" t="s">
        <v>434</v>
      </c>
      <c r="C23" s="330">
        <f>'1.d sz. melléklet'!C17</f>
        <v>500000</v>
      </c>
      <c r="D23" s="330">
        <f>'1.d sz. melléklet'!D17</f>
        <v>350000</v>
      </c>
      <c r="E23" s="584">
        <f>'1.d sz. melléklet'!E17</f>
        <v>359394</v>
      </c>
      <c r="I23" s="322"/>
    </row>
    <row r="24" spans="1:10" s="294" customFormat="1" ht="15" customHeight="1" thickTop="1" thickBot="1" x14ac:dyDescent="0.3">
      <c r="A24" s="247" t="s">
        <v>64</v>
      </c>
      <c r="B24" s="325" t="s">
        <v>271</v>
      </c>
      <c r="C24" s="332">
        <f>SUM(C19:C23)</f>
        <v>96000000</v>
      </c>
      <c r="D24" s="326">
        <f>SUM(D19:D23)</f>
        <v>96000000</v>
      </c>
      <c r="E24" s="585">
        <f>SUM(E19:E23)</f>
        <v>96812590</v>
      </c>
      <c r="I24" s="322"/>
    </row>
    <row r="25" spans="1:10" s="294" customFormat="1" ht="15" customHeight="1" thickTop="1" x14ac:dyDescent="0.25">
      <c r="A25" s="293"/>
      <c r="B25" s="327"/>
      <c r="C25" s="293"/>
      <c r="J25" s="322"/>
    </row>
    <row r="26" spans="1:10" s="294" customFormat="1" ht="15" customHeight="1" x14ac:dyDescent="0.25">
      <c r="A26" s="293"/>
      <c r="B26" s="293" t="s">
        <v>435</v>
      </c>
      <c r="C26" s="293"/>
      <c r="E26" s="440" t="s">
        <v>529</v>
      </c>
      <c r="I26" s="322"/>
    </row>
    <row r="27" spans="1:10" s="294" customFormat="1" ht="7.5" customHeight="1" thickBot="1" x14ac:dyDescent="0.3">
      <c r="A27" s="293"/>
      <c r="B27" s="293"/>
      <c r="C27" s="293"/>
      <c r="J27" s="322"/>
    </row>
    <row r="28" spans="1:10" s="294" customFormat="1" ht="24.6" thickTop="1" x14ac:dyDescent="0.25">
      <c r="A28" s="299" t="s">
        <v>84</v>
      </c>
      <c r="B28" s="300" t="s">
        <v>122</v>
      </c>
      <c r="C28" s="301" t="s">
        <v>135</v>
      </c>
      <c r="D28" s="303" t="s">
        <v>136</v>
      </c>
      <c r="E28" s="31" t="s">
        <v>137</v>
      </c>
      <c r="I28" s="322"/>
    </row>
    <row r="29" spans="1:10" s="294" customFormat="1" ht="13.8" thickBot="1" x14ac:dyDescent="0.3">
      <c r="A29" s="304" t="s">
        <v>447</v>
      </c>
      <c r="B29" s="305" t="s">
        <v>448</v>
      </c>
      <c r="C29" s="306" t="s">
        <v>449</v>
      </c>
      <c r="D29" s="308" t="s">
        <v>450</v>
      </c>
      <c r="E29" s="444" t="s">
        <v>451</v>
      </c>
      <c r="I29" s="322"/>
    </row>
    <row r="30" spans="1:10" s="294" customFormat="1" ht="15" customHeight="1" thickTop="1" x14ac:dyDescent="0.25">
      <c r="A30" s="43" t="s">
        <v>59</v>
      </c>
      <c r="B30" s="319" t="s">
        <v>436</v>
      </c>
      <c r="C30" s="328">
        <f>C24*0.5</f>
        <v>48000000</v>
      </c>
      <c r="D30" s="329">
        <f t="shared" ref="D30:E30" si="0">D24*0.5</f>
        <v>48000000</v>
      </c>
      <c r="E30" s="449">
        <f t="shared" si="0"/>
        <v>48406295</v>
      </c>
      <c r="I30" s="318"/>
    </row>
    <row r="31" spans="1:10" s="294" customFormat="1" ht="24.6" thickBot="1" x14ac:dyDescent="0.3">
      <c r="A31" s="25" t="s">
        <v>60</v>
      </c>
      <c r="B31" s="323" t="s">
        <v>437</v>
      </c>
      <c r="C31" s="330">
        <v>0</v>
      </c>
      <c r="D31" s="324">
        <v>0</v>
      </c>
      <c r="E31" s="447">
        <v>0</v>
      </c>
      <c r="I31" s="318"/>
    </row>
    <row r="32" spans="1:10" s="294" customFormat="1" ht="37.200000000000003" thickTop="1" thickBot="1" x14ac:dyDescent="0.3">
      <c r="A32" s="247" t="s">
        <v>61</v>
      </c>
      <c r="B32" s="331" t="s">
        <v>438</v>
      </c>
      <c r="C32" s="332">
        <f>SUM(C30:C31)</f>
        <v>48000000</v>
      </c>
      <c r="D32" s="326">
        <f>SUM(D30:D31)</f>
        <v>48000000</v>
      </c>
      <c r="E32" s="448">
        <f>SUM(E30:E31)</f>
        <v>48406295</v>
      </c>
      <c r="I32" s="317"/>
    </row>
    <row r="33" spans="10:10" ht="13.8" thickTop="1" x14ac:dyDescent="0.25">
      <c r="J33" s="322"/>
    </row>
    <row r="34" spans="10:10" x14ac:dyDescent="0.25">
      <c r="J34" s="322"/>
    </row>
    <row r="35" spans="10:10" x14ac:dyDescent="0.25">
      <c r="J35" s="322"/>
    </row>
  </sheetData>
  <sheetProtection selectLockedCells="1" selectUnlockedCells="1"/>
  <mergeCells count="2">
    <mergeCell ref="A5:F5"/>
    <mergeCell ref="A4:F4"/>
  </mergeCells>
  <phoneticPr fontId="23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3"/>
  <dimension ref="A1:H17"/>
  <sheetViews>
    <sheetView zoomScaleNormal="100" workbookViewId="0"/>
  </sheetViews>
  <sheetFormatPr defaultColWidth="9.109375" defaultRowHeight="13.2" x14ac:dyDescent="0.25"/>
  <cols>
    <col min="1" max="1" width="5.6640625" style="456" customWidth="1"/>
    <col min="2" max="2" width="40.33203125" style="456" customWidth="1"/>
    <col min="3" max="6" width="13" style="456" customWidth="1"/>
    <col min="7" max="8" width="10.6640625" style="456" customWidth="1"/>
    <col min="9" max="9" width="8.88671875" style="456" bestFit="1" customWidth="1"/>
    <col min="10" max="16384" width="9.109375" style="456"/>
  </cols>
  <sheetData>
    <row r="1" spans="1:8" ht="15" customHeight="1" x14ac:dyDescent="0.25">
      <c r="A1" s="295"/>
      <c r="B1" s="295"/>
      <c r="C1" s="295"/>
      <c r="D1" s="295"/>
      <c r="E1" s="295"/>
      <c r="F1" s="296" t="s">
        <v>487</v>
      </c>
      <c r="G1" s="457"/>
    </row>
    <row r="2" spans="1:8" ht="15" customHeight="1" x14ac:dyDescent="0.25">
      <c r="A2" s="295"/>
      <c r="B2" s="295"/>
      <c r="C2" s="295"/>
      <c r="D2" s="295"/>
      <c r="E2" s="295"/>
      <c r="F2" s="296" t="str">
        <f>'1.a sz. mellélet'!E2</f>
        <v>a  6/2020. (VI.11.) önkormányzati rendelethez</v>
      </c>
      <c r="G2" s="457"/>
    </row>
    <row r="3" spans="1:8" ht="15" customHeight="1" x14ac:dyDescent="0.25">
      <c r="A3" s="297"/>
      <c r="B3" s="297"/>
      <c r="C3" s="297"/>
      <c r="D3" s="297"/>
      <c r="E3" s="297"/>
      <c r="F3" s="457"/>
    </row>
    <row r="4" spans="1:8" ht="15" customHeight="1" x14ac:dyDescent="0.25">
      <c r="A4" s="1004" t="s">
        <v>679</v>
      </c>
      <c r="B4" s="1004"/>
      <c r="C4" s="1004"/>
      <c r="D4" s="1004"/>
      <c r="E4" s="1004"/>
      <c r="F4" s="1004"/>
      <c r="G4" s="458"/>
      <c r="H4" s="457"/>
    </row>
    <row r="5" spans="1:8" ht="15" customHeight="1" x14ac:dyDescent="0.25">
      <c r="A5" s="441"/>
      <c r="B5" s="441"/>
      <c r="C5" s="441"/>
      <c r="D5" s="441"/>
      <c r="E5" s="441"/>
      <c r="F5" s="458"/>
      <c r="G5" s="458"/>
      <c r="H5" s="457"/>
    </row>
    <row r="6" spans="1:8" ht="15" customHeight="1" x14ac:dyDescent="0.25">
      <c r="A6" s="839"/>
      <c r="B6" s="839"/>
      <c r="C6" s="839"/>
      <c r="D6" s="839"/>
      <c r="E6" s="839"/>
    </row>
    <row r="7" spans="1:8" ht="13.8" thickBot="1" x14ac:dyDescent="0.3">
      <c r="A7" s="839"/>
      <c r="B7" s="839"/>
      <c r="C7" s="839"/>
      <c r="D7" s="6"/>
      <c r="E7" s="839"/>
      <c r="F7" s="6" t="s">
        <v>422</v>
      </c>
    </row>
    <row r="8" spans="1:8" ht="28.5" customHeight="1" thickTop="1" x14ac:dyDescent="0.25">
      <c r="A8" s="1042" t="s">
        <v>319</v>
      </c>
      <c r="B8" s="1044" t="s">
        <v>323</v>
      </c>
      <c r="C8" s="1044" t="s">
        <v>675</v>
      </c>
      <c r="D8" s="1046" t="s">
        <v>324</v>
      </c>
      <c r="E8" s="1048" t="s">
        <v>923</v>
      </c>
      <c r="F8" s="1049"/>
    </row>
    <row r="9" spans="1:8" x14ac:dyDescent="0.25">
      <c r="A9" s="1043"/>
      <c r="B9" s="1045"/>
      <c r="C9" s="1045"/>
      <c r="D9" s="1047"/>
      <c r="E9" s="481" t="s">
        <v>321</v>
      </c>
      <c r="F9" s="482" t="s">
        <v>322</v>
      </c>
    </row>
    <row r="10" spans="1:8" ht="13.8" thickBot="1" x14ac:dyDescent="0.3">
      <c r="A10" s="459" t="s">
        <v>447</v>
      </c>
      <c r="B10" s="460" t="s">
        <v>461</v>
      </c>
      <c r="C10" s="840" t="s">
        <v>449</v>
      </c>
      <c r="D10" s="841" t="s">
        <v>450</v>
      </c>
      <c r="E10" s="483" t="s">
        <v>451</v>
      </c>
      <c r="F10" s="484" t="s">
        <v>452</v>
      </c>
    </row>
    <row r="11" spans="1:8" ht="36.6" thickTop="1" x14ac:dyDescent="0.25">
      <c r="A11" s="28" t="s">
        <v>59</v>
      </c>
      <c r="B11" s="842" t="s">
        <v>676</v>
      </c>
      <c r="C11" s="843" t="s">
        <v>677</v>
      </c>
      <c r="D11" s="960">
        <v>71271187</v>
      </c>
      <c r="E11" s="961">
        <v>67871187</v>
      </c>
      <c r="F11" s="962">
        <v>83592435</v>
      </c>
    </row>
    <row r="12" spans="1:8" ht="16.5" customHeight="1" x14ac:dyDescent="0.25">
      <c r="A12" s="20" t="s">
        <v>60</v>
      </c>
      <c r="B12" s="844" t="s">
        <v>678</v>
      </c>
      <c r="C12" s="476">
        <v>1775058654</v>
      </c>
      <c r="D12" s="963">
        <v>32605237</v>
      </c>
      <c r="E12" s="964">
        <v>27863215</v>
      </c>
      <c r="F12" s="965">
        <v>63298066</v>
      </c>
      <c r="H12" s="846"/>
    </row>
    <row r="13" spans="1:8" ht="24" x14ac:dyDescent="0.25">
      <c r="A13" s="28" t="s">
        <v>61</v>
      </c>
      <c r="B13" s="845" t="s">
        <v>715</v>
      </c>
      <c r="C13" s="843" t="s">
        <v>714</v>
      </c>
      <c r="D13" s="960">
        <v>29837051</v>
      </c>
      <c r="E13" s="961">
        <v>25151305</v>
      </c>
      <c r="F13" s="962">
        <v>29837051</v>
      </c>
    </row>
    <row r="14" spans="1:8" ht="36" x14ac:dyDescent="0.25">
      <c r="A14" s="20" t="s">
        <v>62</v>
      </c>
      <c r="B14" s="907" t="s">
        <v>716</v>
      </c>
      <c r="C14" s="908" t="s">
        <v>974</v>
      </c>
      <c r="D14" s="966">
        <v>19048372</v>
      </c>
      <c r="E14" s="967">
        <v>16807385</v>
      </c>
      <c r="F14" s="962">
        <v>28009850</v>
      </c>
    </row>
    <row r="15" spans="1:8" ht="24.6" thickBot="1" x14ac:dyDescent="0.3">
      <c r="A15" s="93" t="s">
        <v>63</v>
      </c>
      <c r="B15" s="909" t="s">
        <v>924</v>
      </c>
      <c r="C15" s="910">
        <v>3019803385</v>
      </c>
      <c r="D15" s="968">
        <v>24676858</v>
      </c>
      <c r="E15" s="969">
        <v>24676858</v>
      </c>
      <c r="F15" s="970">
        <v>0</v>
      </c>
    </row>
    <row r="16" spans="1:8" ht="13.8" thickTop="1" x14ac:dyDescent="0.25"/>
    <row r="17" spans="5:6" x14ac:dyDescent="0.25">
      <c r="E17" s="846"/>
      <c r="F17" s="846"/>
    </row>
  </sheetData>
  <mergeCells count="6">
    <mergeCell ref="A4:F4"/>
    <mergeCell ref="A8:A9"/>
    <mergeCell ref="B8:B9"/>
    <mergeCell ref="C8:C9"/>
    <mergeCell ref="D8:D9"/>
    <mergeCell ref="E8:F8"/>
  </mergeCells>
  <phoneticPr fontId="23" type="noConversion"/>
  <printOptions horizontalCentered="1"/>
  <pageMargins left="0.23622047244094491" right="0.19685039370078741" top="0.74803149606299213" bottom="0.74803149606299213" header="0.23622047244094491" footer="0.39370078740157483"/>
  <pageSetup paperSize="9" firstPageNumber="113" orientation="portrait" useFirstPageNumber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6"/>
  <dimension ref="A1:IU57"/>
  <sheetViews>
    <sheetView zoomScaleNormal="100" workbookViewId="0"/>
  </sheetViews>
  <sheetFormatPr defaultRowHeight="13.2" x14ac:dyDescent="0.25"/>
  <cols>
    <col min="1" max="1" width="5.6640625" style="3" customWidth="1"/>
    <col min="2" max="2" width="42.6640625" style="3" customWidth="1"/>
    <col min="3" max="3" width="12.6640625" style="3" customWidth="1"/>
    <col min="4" max="5" width="12.6640625" customWidth="1"/>
  </cols>
  <sheetData>
    <row r="1" spans="1:255" s="2" customFormat="1" ht="15" customHeight="1" x14ac:dyDescent="0.25">
      <c r="A1" s="4"/>
      <c r="B1" s="4"/>
      <c r="D1" s="6"/>
      <c r="E1" s="5" t="s">
        <v>488</v>
      </c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</row>
    <row r="2" spans="1:255" s="2" customFormat="1" ht="15" customHeight="1" x14ac:dyDescent="0.25">
      <c r="A2" s="4"/>
      <c r="B2" s="4"/>
      <c r="D2" s="6"/>
      <c r="E2" s="5" t="str">
        <f>'1.d sz. melléklet'!F2</f>
        <v>a  6/2020. (VI.11.) önkormányzati rendelethez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</row>
    <row r="3" spans="1:255" s="2" customFormat="1" ht="15" customHeight="1" x14ac:dyDescent="0.25">
      <c r="A3" s="8"/>
      <c r="B3" s="8"/>
      <c r="C3" s="8"/>
      <c r="D3" s="9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</row>
    <row r="4" spans="1:255" s="2" customFormat="1" ht="15" customHeight="1" x14ac:dyDescent="0.25">
      <c r="A4" s="1001" t="s">
        <v>925</v>
      </c>
      <c r="B4" s="1001"/>
      <c r="C4" s="1001"/>
      <c r="D4" s="1001"/>
      <c r="E4" s="1001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</row>
    <row r="5" spans="1:255" s="2" customFormat="1" ht="15" customHeight="1" thickBot="1" x14ac:dyDescent="0.3">
      <c r="A5" s="10"/>
      <c r="B5" s="10"/>
      <c r="D5" s="6"/>
      <c r="E5" s="5" t="s">
        <v>326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</row>
    <row r="6" spans="1:255" s="2" customFormat="1" ht="48.6" thickTop="1" x14ac:dyDescent="0.3">
      <c r="A6" s="409" t="s">
        <v>140</v>
      </c>
      <c r="B6" s="413" t="s">
        <v>123</v>
      </c>
      <c r="C6" s="203" t="s">
        <v>138</v>
      </c>
      <c r="D6" s="195" t="s">
        <v>20</v>
      </c>
      <c r="E6" s="196" t="s">
        <v>463</v>
      </c>
      <c r="F6" s="11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</row>
    <row r="7" spans="1:255" s="2" customFormat="1" ht="15" thickBot="1" x14ac:dyDescent="0.35">
      <c r="A7" s="410" t="s">
        <v>447</v>
      </c>
      <c r="B7" s="414" t="s">
        <v>461</v>
      </c>
      <c r="C7" s="204" t="s">
        <v>449</v>
      </c>
      <c r="D7" s="197" t="s">
        <v>450</v>
      </c>
      <c r="E7" s="198" t="s">
        <v>462</v>
      </c>
      <c r="F7" s="11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</row>
    <row r="8" spans="1:255" ht="15" customHeight="1" thickTop="1" x14ac:dyDescent="0.25">
      <c r="A8" s="199" t="s">
        <v>59</v>
      </c>
      <c r="B8" s="415" t="s">
        <v>277</v>
      </c>
      <c r="C8" s="486">
        <v>0</v>
      </c>
      <c r="D8" s="191">
        <v>0</v>
      </c>
      <c r="E8" s="181">
        <v>0</v>
      </c>
    </row>
    <row r="9" spans="1:255" ht="15" customHeight="1" x14ac:dyDescent="0.25">
      <c r="A9" s="200" t="s">
        <v>60</v>
      </c>
      <c r="B9" s="416" t="s">
        <v>278</v>
      </c>
      <c r="C9" s="487">
        <v>0</v>
      </c>
      <c r="D9" s="192">
        <v>0</v>
      </c>
      <c r="E9" s="184">
        <v>0</v>
      </c>
    </row>
    <row r="10" spans="1:255" ht="15" customHeight="1" x14ac:dyDescent="0.25">
      <c r="A10" s="200" t="s">
        <v>61</v>
      </c>
      <c r="B10" s="416" t="s">
        <v>279</v>
      </c>
      <c r="C10" s="487">
        <v>0</v>
      </c>
      <c r="D10" s="192">
        <v>0</v>
      </c>
      <c r="E10" s="184">
        <v>0</v>
      </c>
    </row>
    <row r="11" spans="1:255" ht="15" customHeight="1" x14ac:dyDescent="0.25">
      <c r="A11" s="200" t="s">
        <v>62</v>
      </c>
      <c r="B11" s="416" t="s">
        <v>280</v>
      </c>
      <c r="C11" s="487">
        <v>0</v>
      </c>
      <c r="D11" s="192">
        <v>0</v>
      </c>
      <c r="E11" s="184">
        <v>0</v>
      </c>
    </row>
    <row r="12" spans="1:255" ht="22.8" x14ac:dyDescent="0.25">
      <c r="A12" s="201" t="s">
        <v>63</v>
      </c>
      <c r="B12" s="417" t="s">
        <v>291</v>
      </c>
      <c r="C12" s="227">
        <v>0</v>
      </c>
      <c r="D12" s="193">
        <v>0</v>
      </c>
      <c r="E12" s="187">
        <v>0</v>
      </c>
    </row>
    <row r="13" spans="1:255" ht="15" customHeight="1" x14ac:dyDescent="0.25">
      <c r="A13" s="200" t="s">
        <v>64</v>
      </c>
      <c r="B13" s="416" t="s">
        <v>281</v>
      </c>
      <c r="C13" s="487">
        <v>0</v>
      </c>
      <c r="D13" s="192">
        <v>0</v>
      </c>
      <c r="E13" s="184">
        <v>0</v>
      </c>
    </row>
    <row r="14" spans="1:255" ht="15" customHeight="1" x14ac:dyDescent="0.25">
      <c r="A14" s="200" t="s">
        <v>65</v>
      </c>
      <c r="B14" s="416" t="s">
        <v>282</v>
      </c>
      <c r="C14" s="487">
        <v>0</v>
      </c>
      <c r="D14" s="192">
        <v>0</v>
      </c>
      <c r="E14" s="184">
        <v>0</v>
      </c>
    </row>
    <row r="15" spans="1:255" ht="22.8" x14ac:dyDescent="0.25">
      <c r="A15" s="201" t="s">
        <v>66</v>
      </c>
      <c r="B15" s="417" t="s">
        <v>292</v>
      </c>
      <c r="C15" s="227">
        <v>0</v>
      </c>
      <c r="D15" s="193">
        <v>0</v>
      </c>
      <c r="E15" s="187">
        <v>0</v>
      </c>
    </row>
    <row r="16" spans="1:255" ht="15" customHeight="1" x14ac:dyDescent="0.25">
      <c r="A16" s="200" t="s">
        <v>67</v>
      </c>
      <c r="B16" s="416" t="s">
        <v>493</v>
      </c>
      <c r="C16" s="487">
        <v>0</v>
      </c>
      <c r="D16" s="192">
        <v>0</v>
      </c>
      <c r="E16" s="184">
        <v>0</v>
      </c>
    </row>
    <row r="17" spans="1:5" ht="15" customHeight="1" x14ac:dyDescent="0.25">
      <c r="A17" s="200" t="s">
        <v>68</v>
      </c>
      <c r="B17" s="416" t="s">
        <v>283</v>
      </c>
      <c r="C17" s="487">
        <v>19050</v>
      </c>
      <c r="D17" s="192">
        <v>0</v>
      </c>
      <c r="E17" s="184">
        <v>43880</v>
      </c>
    </row>
    <row r="18" spans="1:5" ht="15" customHeight="1" x14ac:dyDescent="0.25">
      <c r="A18" s="200" t="s">
        <v>124</v>
      </c>
      <c r="B18" s="416" t="s">
        <v>284</v>
      </c>
      <c r="C18" s="487">
        <v>864773</v>
      </c>
      <c r="D18" s="192">
        <v>0</v>
      </c>
      <c r="E18" s="184">
        <v>947080</v>
      </c>
    </row>
    <row r="19" spans="1:5" ht="15" customHeight="1" x14ac:dyDescent="0.25">
      <c r="A19" s="200" t="s">
        <v>69</v>
      </c>
      <c r="B19" s="416" t="s">
        <v>285</v>
      </c>
      <c r="C19" s="487">
        <v>0</v>
      </c>
      <c r="D19" s="192">
        <v>0</v>
      </c>
      <c r="E19" s="184">
        <v>0</v>
      </c>
    </row>
    <row r="20" spans="1:5" ht="18" customHeight="1" x14ac:dyDescent="0.25">
      <c r="A20" s="201" t="s">
        <v>125</v>
      </c>
      <c r="B20" s="417" t="s">
        <v>498</v>
      </c>
      <c r="C20" s="227">
        <f>SUM(C16:C19)</f>
        <v>883823</v>
      </c>
      <c r="D20" s="193">
        <v>0</v>
      </c>
      <c r="E20" s="187">
        <f>SUM(E16:E19)</f>
        <v>990960</v>
      </c>
    </row>
    <row r="21" spans="1:5" ht="15" customHeight="1" x14ac:dyDescent="0.25">
      <c r="A21" s="200" t="s">
        <v>126</v>
      </c>
      <c r="B21" s="416" t="s">
        <v>286</v>
      </c>
      <c r="C21" s="487">
        <v>0</v>
      </c>
      <c r="D21" s="192">
        <v>0</v>
      </c>
      <c r="E21" s="184">
        <v>0</v>
      </c>
    </row>
    <row r="22" spans="1:5" ht="15" customHeight="1" x14ac:dyDescent="0.25">
      <c r="A22" s="200" t="s">
        <v>127</v>
      </c>
      <c r="B22" s="416" t="s">
        <v>287</v>
      </c>
      <c r="C22" s="487">
        <v>0</v>
      </c>
      <c r="D22" s="192">
        <v>0</v>
      </c>
      <c r="E22" s="184">
        <v>0</v>
      </c>
    </row>
    <row r="23" spans="1:5" ht="15" customHeight="1" x14ac:dyDescent="0.25">
      <c r="A23" s="200" t="s">
        <v>70</v>
      </c>
      <c r="B23" s="416" t="s">
        <v>288</v>
      </c>
      <c r="C23" s="487">
        <v>0</v>
      </c>
      <c r="D23" s="192">
        <v>0</v>
      </c>
      <c r="E23" s="184">
        <v>0</v>
      </c>
    </row>
    <row r="24" spans="1:5" ht="18.75" customHeight="1" x14ac:dyDescent="0.25">
      <c r="A24" s="201" t="s">
        <v>128</v>
      </c>
      <c r="B24" s="417" t="s">
        <v>293</v>
      </c>
      <c r="C24" s="227">
        <f>SUM(C21:C23)</f>
        <v>0</v>
      </c>
      <c r="D24" s="193">
        <v>0</v>
      </c>
      <c r="E24" s="187">
        <f>SUM(E21:E23)</f>
        <v>0</v>
      </c>
    </row>
    <row r="25" spans="1:5" ht="18" customHeight="1" x14ac:dyDescent="0.25">
      <c r="A25" s="201" t="s">
        <v>129</v>
      </c>
      <c r="B25" s="417" t="s">
        <v>494</v>
      </c>
      <c r="C25" s="227">
        <v>3900</v>
      </c>
      <c r="D25" s="193">
        <v>0</v>
      </c>
      <c r="E25" s="187">
        <v>0</v>
      </c>
    </row>
    <row r="26" spans="1:5" ht="18" customHeight="1" thickBot="1" x14ac:dyDescent="0.3">
      <c r="A26" s="202" t="s">
        <v>58</v>
      </c>
      <c r="B26" s="418" t="s">
        <v>289</v>
      </c>
      <c r="C26" s="488">
        <v>26804</v>
      </c>
      <c r="D26" s="411">
        <v>0</v>
      </c>
      <c r="E26" s="214">
        <v>50287</v>
      </c>
    </row>
    <row r="27" spans="1:5" ht="18" customHeight="1" thickTop="1" thickBot="1" x14ac:dyDescent="0.3">
      <c r="A27" s="219" t="s">
        <v>130</v>
      </c>
      <c r="B27" s="68" t="s">
        <v>290</v>
      </c>
      <c r="C27" s="58">
        <f>C12+C15+C20+C24+C25+C26</f>
        <v>914527</v>
      </c>
      <c r="D27" s="430">
        <v>0</v>
      </c>
      <c r="E27" s="431">
        <f>E12+E15+E20+E24+E25+E26</f>
        <v>1041247</v>
      </c>
    </row>
    <row r="28" spans="1:5" ht="15" customHeight="1" thickTop="1" thickBot="1" x14ac:dyDescent="0.3">
      <c r="A28" s="217"/>
      <c r="B28" s="218"/>
      <c r="C28" s="428"/>
      <c r="D28" s="428"/>
      <c r="E28" s="429"/>
    </row>
    <row r="29" spans="1:5" ht="48.6" thickTop="1" x14ac:dyDescent="0.25">
      <c r="A29" s="409" t="s">
        <v>140</v>
      </c>
      <c r="B29" s="413" t="s">
        <v>21</v>
      </c>
      <c r="C29" s="203" t="s">
        <v>138</v>
      </c>
      <c r="D29" s="195" t="s">
        <v>20</v>
      </c>
      <c r="E29" s="196" t="s">
        <v>463</v>
      </c>
    </row>
    <row r="30" spans="1:5" ht="18" customHeight="1" thickBot="1" x14ac:dyDescent="0.3">
      <c r="A30" s="410" t="s">
        <v>447</v>
      </c>
      <c r="B30" s="414" t="s">
        <v>448</v>
      </c>
      <c r="C30" s="204" t="s">
        <v>449</v>
      </c>
      <c r="D30" s="197" t="s">
        <v>450</v>
      </c>
      <c r="E30" s="198" t="s">
        <v>451</v>
      </c>
    </row>
    <row r="31" spans="1:5" ht="15" customHeight="1" thickTop="1" x14ac:dyDescent="0.25">
      <c r="A31" s="200" t="s">
        <v>71</v>
      </c>
      <c r="B31" s="416" t="s">
        <v>294</v>
      </c>
      <c r="C31" s="486">
        <v>0</v>
      </c>
      <c r="D31" s="192">
        <v>0</v>
      </c>
      <c r="E31" s="184">
        <v>0</v>
      </c>
    </row>
    <row r="32" spans="1:5" ht="15" customHeight="1" x14ac:dyDescent="0.25">
      <c r="A32" s="200" t="s">
        <v>72</v>
      </c>
      <c r="B32" s="416" t="s">
        <v>295</v>
      </c>
      <c r="C32" s="487">
        <v>0</v>
      </c>
      <c r="D32" s="192">
        <v>0</v>
      </c>
      <c r="E32" s="184">
        <v>0</v>
      </c>
    </row>
    <row r="33" spans="1:5" ht="15" customHeight="1" x14ac:dyDescent="0.25">
      <c r="A33" s="200" t="s">
        <v>73</v>
      </c>
      <c r="B33" s="416" t="s">
        <v>296</v>
      </c>
      <c r="C33" s="487">
        <v>3840777</v>
      </c>
      <c r="D33" s="192">
        <v>0</v>
      </c>
      <c r="E33" s="184">
        <v>3840777</v>
      </c>
    </row>
    <row r="34" spans="1:5" ht="15" customHeight="1" x14ac:dyDescent="0.25">
      <c r="A34" s="200" t="s">
        <v>74</v>
      </c>
      <c r="B34" s="416" t="s">
        <v>297</v>
      </c>
      <c r="C34" s="487">
        <v>-4472408</v>
      </c>
      <c r="D34" s="192">
        <v>0</v>
      </c>
      <c r="E34" s="184">
        <v>-4410516</v>
      </c>
    </row>
    <row r="35" spans="1:5" ht="15" customHeight="1" x14ac:dyDescent="0.25">
      <c r="A35" s="200" t="s">
        <v>131</v>
      </c>
      <c r="B35" s="416" t="s">
        <v>298</v>
      </c>
      <c r="C35" s="487">
        <v>0</v>
      </c>
      <c r="D35" s="192">
        <v>0</v>
      </c>
      <c r="E35" s="184">
        <v>0</v>
      </c>
    </row>
    <row r="36" spans="1:5" ht="15" customHeight="1" x14ac:dyDescent="0.25">
      <c r="A36" s="200" t="s">
        <v>132</v>
      </c>
      <c r="B36" s="416" t="s">
        <v>299</v>
      </c>
      <c r="C36" s="487">
        <v>61892</v>
      </c>
      <c r="D36" s="192">
        <v>0</v>
      </c>
      <c r="E36" s="184">
        <v>235541</v>
      </c>
    </row>
    <row r="37" spans="1:5" ht="18" customHeight="1" thickBot="1" x14ac:dyDescent="0.3">
      <c r="A37" s="475" t="s">
        <v>119</v>
      </c>
      <c r="B37" s="419" t="s">
        <v>300</v>
      </c>
      <c r="C37" s="490">
        <f>SUM(C31:C36)</f>
        <v>-569739</v>
      </c>
      <c r="D37" s="205">
        <v>0</v>
      </c>
      <c r="E37" s="214">
        <f>SUM(E31:E36)</f>
        <v>-334198</v>
      </c>
    </row>
    <row r="38" spans="1:5" ht="7.5" customHeight="1" thickTop="1" x14ac:dyDescent="0.25">
      <c r="A38" s="209"/>
      <c r="B38" s="210"/>
      <c r="C38" s="211"/>
      <c r="D38" s="211"/>
      <c r="E38" s="157"/>
    </row>
    <row r="39" spans="1:5" ht="15" customHeight="1" x14ac:dyDescent="0.25">
      <c r="A39" s="212"/>
      <c r="B39" s="156"/>
      <c r="C39" s="157"/>
      <c r="D39" s="157"/>
      <c r="E39" s="5" t="s">
        <v>600</v>
      </c>
    </row>
    <row r="40" spans="1:5" ht="15" customHeight="1" x14ac:dyDescent="0.25">
      <c r="A40" s="212"/>
      <c r="B40" s="156"/>
      <c r="C40" s="157"/>
      <c r="D40" s="157"/>
      <c r="E40" s="213" t="str">
        <f>'1.d sz. melléklet'!F2</f>
        <v>a  6/2020. (VI.11.) önkormányzati rendelethez</v>
      </c>
    </row>
    <row r="41" spans="1:5" ht="15" customHeight="1" x14ac:dyDescent="0.25">
      <c r="A41" s="212"/>
      <c r="B41" s="156"/>
      <c r="C41" s="157"/>
      <c r="D41" s="157"/>
      <c r="E41" s="157"/>
    </row>
    <row r="42" spans="1:5" ht="15" customHeight="1" thickBot="1" x14ac:dyDescent="0.3">
      <c r="A42" s="212"/>
      <c r="B42" s="156"/>
      <c r="C42" s="157"/>
      <c r="D42" s="157"/>
      <c r="E42" s="5" t="s">
        <v>326</v>
      </c>
    </row>
    <row r="43" spans="1:5" ht="48.6" thickTop="1" x14ac:dyDescent="0.25">
      <c r="A43" s="409" t="s">
        <v>140</v>
      </c>
      <c r="B43" s="413" t="s">
        <v>21</v>
      </c>
      <c r="C43" s="203" t="s">
        <v>138</v>
      </c>
      <c r="D43" s="195" t="s">
        <v>20</v>
      </c>
      <c r="E43" s="196" t="s">
        <v>463</v>
      </c>
    </row>
    <row r="44" spans="1:5" ht="18" customHeight="1" thickBot="1" x14ac:dyDescent="0.3">
      <c r="A44" s="410" t="s">
        <v>447</v>
      </c>
      <c r="B44" s="414" t="s">
        <v>448</v>
      </c>
      <c r="C44" s="204" t="s">
        <v>449</v>
      </c>
      <c r="D44" s="197" t="s">
        <v>450</v>
      </c>
      <c r="E44" s="198" t="s">
        <v>462</v>
      </c>
    </row>
    <row r="45" spans="1:5" ht="15" customHeight="1" thickTop="1" x14ac:dyDescent="0.25">
      <c r="A45" s="206" t="s">
        <v>133</v>
      </c>
      <c r="B45" s="420" t="s">
        <v>301</v>
      </c>
      <c r="C45" s="486">
        <v>0</v>
      </c>
      <c r="D45" s="207">
        <v>0</v>
      </c>
      <c r="E45" s="208">
        <v>0</v>
      </c>
    </row>
    <row r="46" spans="1:5" ht="15" customHeight="1" x14ac:dyDescent="0.25">
      <c r="A46" s="200" t="s">
        <v>75</v>
      </c>
      <c r="B46" s="416" t="s">
        <v>302</v>
      </c>
      <c r="C46" s="487">
        <v>270684</v>
      </c>
      <c r="D46" s="192">
        <v>0</v>
      </c>
      <c r="E46" s="184">
        <v>184397</v>
      </c>
    </row>
    <row r="47" spans="1:5" ht="15" customHeight="1" x14ac:dyDescent="0.25">
      <c r="A47" s="200" t="s">
        <v>120</v>
      </c>
      <c r="B47" s="416" t="s">
        <v>303</v>
      </c>
      <c r="C47" s="487">
        <v>0</v>
      </c>
      <c r="D47" s="192">
        <v>0</v>
      </c>
      <c r="E47" s="184">
        <v>0</v>
      </c>
    </row>
    <row r="48" spans="1:5" ht="18" customHeight="1" x14ac:dyDescent="0.25">
      <c r="A48" s="201" t="s">
        <v>134</v>
      </c>
      <c r="B48" s="417" t="s">
        <v>304</v>
      </c>
      <c r="C48" s="227">
        <f>SUM(C45:C47)</f>
        <v>270684</v>
      </c>
      <c r="D48" s="193">
        <v>0</v>
      </c>
      <c r="E48" s="187">
        <f>SUM(E45:E47)</f>
        <v>184397</v>
      </c>
    </row>
    <row r="49" spans="1:5" ht="22.8" x14ac:dyDescent="0.25">
      <c r="A49" s="201" t="s">
        <v>121</v>
      </c>
      <c r="B49" s="417" t="s">
        <v>495</v>
      </c>
      <c r="C49" s="227">
        <v>0</v>
      </c>
      <c r="D49" s="193">
        <v>0</v>
      </c>
      <c r="E49" s="187">
        <v>0</v>
      </c>
    </row>
    <row r="50" spans="1:5" ht="18" customHeight="1" thickBot="1" x14ac:dyDescent="0.3">
      <c r="A50" s="202" t="s">
        <v>76</v>
      </c>
      <c r="B50" s="418" t="s">
        <v>496</v>
      </c>
      <c r="C50" s="488">
        <v>1213582</v>
      </c>
      <c r="D50" s="411">
        <v>0</v>
      </c>
      <c r="E50" s="214">
        <v>1191048</v>
      </c>
    </row>
    <row r="51" spans="1:5" ht="18" customHeight="1" thickTop="1" thickBot="1" x14ac:dyDescent="0.3">
      <c r="A51" s="219" t="s">
        <v>77</v>
      </c>
      <c r="B51" s="421" t="s">
        <v>497</v>
      </c>
      <c r="C51" s="489">
        <f>C37+C48+C49+C50</f>
        <v>914527</v>
      </c>
      <c r="D51" s="412">
        <v>0</v>
      </c>
      <c r="E51" s="222">
        <f>E37+E48+E49+E50</f>
        <v>1041247</v>
      </c>
    </row>
    <row r="52" spans="1:5" thickTop="1" x14ac:dyDescent="0.25">
      <c r="A52" s="8"/>
      <c r="B52" s="8"/>
      <c r="C52" s="8"/>
      <c r="D52" s="8"/>
      <c r="E52" s="8"/>
    </row>
    <row r="53" spans="1:5" ht="11.25" customHeight="1" x14ac:dyDescent="0.25">
      <c r="A53" s="8"/>
      <c r="B53" s="8"/>
      <c r="C53" s="8"/>
      <c r="D53" s="8"/>
      <c r="E53" s="8"/>
    </row>
    <row r="54" spans="1:5" ht="12.6" x14ac:dyDescent="0.25">
      <c r="A54" s="8"/>
      <c r="B54" s="8"/>
      <c r="C54" s="8"/>
      <c r="D54" s="8"/>
      <c r="E54" s="8"/>
    </row>
    <row r="55" spans="1:5" ht="12.6" x14ac:dyDescent="0.25">
      <c r="A55" s="8"/>
      <c r="B55" s="8"/>
      <c r="C55" s="8"/>
      <c r="D55" s="8"/>
      <c r="E55" s="8"/>
    </row>
    <row r="56" spans="1:5" ht="12.6" x14ac:dyDescent="0.25">
      <c r="A56" s="8"/>
      <c r="B56" s="8"/>
      <c r="C56" s="8"/>
      <c r="D56" s="8"/>
      <c r="E56" s="8"/>
    </row>
    <row r="57" spans="1:5" ht="12.6" x14ac:dyDescent="0.25">
      <c r="A57" s="8"/>
      <c r="B57" s="8"/>
      <c r="C57" s="8"/>
      <c r="D57" s="8"/>
      <c r="E57" s="8"/>
    </row>
  </sheetData>
  <mergeCells count="1">
    <mergeCell ref="A4:E4"/>
  </mergeCells>
  <phoneticPr fontId="19" type="noConversion"/>
  <pageMargins left="0.74803149606299213" right="0.74803149606299213" top="0.78740157480314965" bottom="0.78740157480314965" header="0.51181102362204722" footer="0.51181102362204722"/>
  <pageSetup orientation="portrait" r:id="rId1"/>
  <headerFooter alignWithMargins="0"/>
  <rowBreaks count="1" manualBreakCount="1">
    <brk id="3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"/>
  <dimension ref="A1:D28"/>
  <sheetViews>
    <sheetView zoomScaleNormal="100" workbookViewId="0"/>
  </sheetViews>
  <sheetFormatPr defaultRowHeight="12.6" x14ac:dyDescent="0.25"/>
  <cols>
    <col min="1" max="1" width="5.6640625" style="9" customWidth="1"/>
    <col min="2" max="2" width="53" style="9" customWidth="1"/>
    <col min="3" max="3" width="17.6640625" style="9" customWidth="1"/>
    <col min="4" max="4" width="10.6640625" style="9" customWidth="1"/>
  </cols>
  <sheetData>
    <row r="1" spans="1:4" s="15" customFormat="1" ht="15" customHeight="1" x14ac:dyDescent="0.25">
      <c r="A1" s="14"/>
      <c r="B1" s="4"/>
      <c r="C1" s="4"/>
      <c r="D1" s="5" t="s">
        <v>391</v>
      </c>
    </row>
    <row r="2" spans="1:4" s="15" customFormat="1" ht="15" customHeight="1" x14ac:dyDescent="0.25">
      <c r="A2" s="14"/>
      <c r="B2" s="4"/>
      <c r="C2" s="4"/>
      <c r="D2" s="5" t="str">
        <f>'1.d sz. melléklet'!F2</f>
        <v>a  6/2020. (VI.11.) önkormányzati rendelethez</v>
      </c>
    </row>
    <row r="3" spans="1:4" s="15" customFormat="1" ht="15" customHeight="1" x14ac:dyDescent="0.25">
      <c r="A3" s="14"/>
      <c r="B3" s="8"/>
      <c r="C3" s="8"/>
      <c r="D3" s="8"/>
    </row>
    <row r="4" spans="1:4" s="15" customFormat="1" ht="15" customHeight="1" x14ac:dyDescent="0.25">
      <c r="A4" s="978" t="s">
        <v>726</v>
      </c>
      <c r="B4" s="978"/>
      <c r="C4" s="978"/>
      <c r="D4" s="978"/>
    </row>
    <row r="5" spans="1:4" s="15" customFormat="1" ht="15" customHeight="1" x14ac:dyDescent="0.25">
      <c r="A5" s="16"/>
      <c r="B5" s="16"/>
      <c r="C5" s="16"/>
      <c r="D5" s="16"/>
    </row>
    <row r="6" spans="1:4" s="15" customFormat="1" ht="15" customHeight="1" thickBot="1" x14ac:dyDescent="0.3">
      <c r="A6" s="14"/>
      <c r="B6" s="10"/>
      <c r="C6" s="5" t="s">
        <v>529</v>
      </c>
    </row>
    <row r="7" spans="1:4" s="15" customFormat="1" ht="24.6" thickTop="1" x14ac:dyDescent="0.25">
      <c r="A7" s="29" t="s">
        <v>140</v>
      </c>
      <c r="B7" s="30" t="s">
        <v>122</v>
      </c>
      <c r="C7" s="31" t="s">
        <v>464</v>
      </c>
      <c r="D7" s="154"/>
    </row>
    <row r="8" spans="1:4" s="15" customFormat="1" ht="15" customHeight="1" thickBot="1" x14ac:dyDescent="0.3">
      <c r="A8" s="46" t="s">
        <v>447</v>
      </c>
      <c r="B8" s="47" t="s">
        <v>461</v>
      </c>
      <c r="C8" s="48" t="s">
        <v>449</v>
      </c>
      <c r="D8" s="154"/>
    </row>
    <row r="9" spans="1:4" s="1" customFormat="1" ht="15" customHeight="1" thickTop="1" x14ac:dyDescent="0.25">
      <c r="A9" s="179" t="s">
        <v>59</v>
      </c>
      <c r="B9" s="180" t="s">
        <v>1</v>
      </c>
      <c r="C9" s="228">
        <f>'4. sz. melléklet'!C9+'27.sz. melléklet'!C9</f>
        <v>337570918</v>
      </c>
      <c r="D9" s="152"/>
    </row>
    <row r="10" spans="1:4" s="1" customFormat="1" ht="15" customHeight="1" x14ac:dyDescent="0.25">
      <c r="A10" s="182" t="s">
        <v>60</v>
      </c>
      <c r="B10" s="183" t="s">
        <v>2</v>
      </c>
      <c r="C10" s="228">
        <f>'4. sz. melléklet'!C10+'27.sz. melléklet'!C10</f>
        <v>436473047</v>
      </c>
      <c r="D10" s="152"/>
    </row>
    <row r="11" spans="1:4" s="1" customFormat="1" ht="15" customHeight="1" x14ac:dyDescent="0.25">
      <c r="A11" s="185" t="s">
        <v>61</v>
      </c>
      <c r="B11" s="186" t="s">
        <v>3</v>
      </c>
      <c r="C11" s="229">
        <f>'4. sz. melléklet'!C11+'27.sz. melléklet'!C11</f>
        <v>-98902129</v>
      </c>
      <c r="D11" s="152"/>
    </row>
    <row r="12" spans="1:4" s="1" customFormat="1" ht="15" customHeight="1" x14ac:dyDescent="0.25">
      <c r="A12" s="182" t="s">
        <v>62</v>
      </c>
      <c r="B12" s="183" t="s">
        <v>4</v>
      </c>
      <c r="C12" s="228">
        <f>'4. sz. melléklet'!C12+'28.sz. melléklet'!E13</f>
        <v>227452744</v>
      </c>
      <c r="D12" s="152"/>
    </row>
    <row r="13" spans="1:4" s="1" customFormat="1" ht="15" customHeight="1" x14ac:dyDescent="0.25">
      <c r="A13" s="182" t="s">
        <v>63</v>
      </c>
      <c r="B13" s="183" t="s">
        <v>5</v>
      </c>
      <c r="C13" s="228">
        <f>'4. sz. melléklet'!C13-18692997</f>
        <v>3986368</v>
      </c>
      <c r="D13" s="152"/>
    </row>
    <row r="14" spans="1:4" s="1" customFormat="1" ht="15" customHeight="1" x14ac:dyDescent="0.25">
      <c r="A14" s="185" t="s">
        <v>64</v>
      </c>
      <c r="B14" s="186" t="s">
        <v>6</v>
      </c>
      <c r="C14" s="229">
        <f>C12-C13</f>
        <v>223466376</v>
      </c>
      <c r="D14" s="152"/>
    </row>
    <row r="15" spans="1:4" s="1" customFormat="1" ht="15" customHeight="1" x14ac:dyDescent="0.25">
      <c r="A15" s="185" t="s">
        <v>65</v>
      </c>
      <c r="B15" s="186" t="s">
        <v>7</v>
      </c>
      <c r="C15" s="229">
        <f>'4. sz. melléklet'!C15+'27.sz. melléklet'!C15</f>
        <v>126246712</v>
      </c>
      <c r="D15" s="152"/>
    </row>
    <row r="16" spans="1:4" s="1" customFormat="1" ht="15" customHeight="1" x14ac:dyDescent="0.25">
      <c r="A16" s="182" t="s">
        <v>66</v>
      </c>
      <c r="B16" s="183" t="s">
        <v>8</v>
      </c>
      <c r="C16" s="228">
        <f>'4. sz. melléklet'!C16+'27.sz. melléklet'!C16</f>
        <v>0</v>
      </c>
      <c r="D16" s="152"/>
    </row>
    <row r="17" spans="1:4" s="1" customFormat="1" ht="15" customHeight="1" x14ac:dyDescent="0.25">
      <c r="A17" s="182" t="s">
        <v>67</v>
      </c>
      <c r="B17" s="183" t="s">
        <v>9</v>
      </c>
      <c r="C17" s="228">
        <f>'4. sz. melléklet'!C17+'27.sz. melléklet'!C17</f>
        <v>0</v>
      </c>
      <c r="D17" s="152"/>
    </row>
    <row r="18" spans="1:4" s="1" customFormat="1" ht="15" customHeight="1" x14ac:dyDescent="0.25">
      <c r="A18" s="185" t="s">
        <v>68</v>
      </c>
      <c r="B18" s="186" t="s">
        <v>10</v>
      </c>
      <c r="C18" s="229">
        <f>'4. sz. melléklet'!C18+'27.sz. melléklet'!C18</f>
        <v>0</v>
      </c>
      <c r="D18" s="152"/>
    </row>
    <row r="19" spans="1:4" s="1" customFormat="1" ht="15" customHeight="1" x14ac:dyDescent="0.25">
      <c r="A19" s="182" t="s">
        <v>124</v>
      </c>
      <c r="B19" s="183" t="s">
        <v>11</v>
      </c>
      <c r="C19" s="228">
        <f>'4. sz. melléklet'!C19+'27.sz. melléklet'!C19</f>
        <v>0</v>
      </c>
      <c r="D19" s="152"/>
    </row>
    <row r="20" spans="1:4" s="1" customFormat="1" ht="15" customHeight="1" x14ac:dyDescent="0.25">
      <c r="A20" s="182" t="s">
        <v>69</v>
      </c>
      <c r="B20" s="183" t="s">
        <v>12</v>
      </c>
      <c r="C20" s="228">
        <f>'4. sz. melléklet'!C20+'27.sz. melléklet'!C20</f>
        <v>0</v>
      </c>
      <c r="D20" s="152"/>
    </row>
    <row r="21" spans="1:4" s="1" customFormat="1" ht="15" customHeight="1" x14ac:dyDescent="0.25">
      <c r="A21" s="185" t="s">
        <v>125</v>
      </c>
      <c r="B21" s="186" t="s">
        <v>13</v>
      </c>
      <c r="C21" s="229">
        <f>'4. sz. melléklet'!C21+'27.sz. melléklet'!C21</f>
        <v>0</v>
      </c>
      <c r="D21" s="152"/>
    </row>
    <row r="22" spans="1:4" s="1" customFormat="1" ht="15" customHeight="1" x14ac:dyDescent="0.25">
      <c r="A22" s="185" t="s">
        <v>126</v>
      </c>
      <c r="B22" s="186" t="s">
        <v>14</v>
      </c>
      <c r="C22" s="229">
        <f>'4. sz. melléklet'!C22+'27.sz. melléklet'!C22</f>
        <v>0</v>
      </c>
      <c r="D22" s="152"/>
    </row>
    <row r="23" spans="1:4" s="1" customFormat="1" ht="15" customHeight="1" x14ac:dyDescent="0.25">
      <c r="A23" s="185" t="s">
        <v>127</v>
      </c>
      <c r="B23" s="186" t="s">
        <v>15</v>
      </c>
      <c r="C23" s="229">
        <f>C15+C22</f>
        <v>126246712</v>
      </c>
      <c r="D23" s="152"/>
    </row>
    <row r="24" spans="1:4" s="1" customFormat="1" ht="15" customHeight="1" x14ac:dyDescent="0.25">
      <c r="A24" s="185" t="s">
        <v>70</v>
      </c>
      <c r="B24" s="186" t="s">
        <v>16</v>
      </c>
      <c r="C24" s="229">
        <f>'4. sz. melléklet'!C24+'27.sz. melléklet'!C24</f>
        <v>5217680</v>
      </c>
      <c r="D24" s="8"/>
    </row>
    <row r="25" spans="1:4" ht="15" customHeight="1" x14ac:dyDescent="0.25">
      <c r="A25" s="185" t="s">
        <v>128</v>
      </c>
      <c r="B25" s="186" t="s">
        <v>17</v>
      </c>
      <c r="C25" s="229">
        <f>C15-C24</f>
        <v>121029032</v>
      </c>
    </row>
    <row r="26" spans="1:4" ht="15" customHeight="1" x14ac:dyDescent="0.25">
      <c r="A26" s="185" t="s">
        <v>129</v>
      </c>
      <c r="B26" s="186" t="s">
        <v>19</v>
      </c>
      <c r="C26" s="229">
        <f>'4. sz. melléklet'!C26+'27.sz. melléklet'!C26</f>
        <v>0</v>
      </c>
    </row>
    <row r="27" spans="1:4" ht="15" customHeight="1" thickBot="1" x14ac:dyDescent="0.3">
      <c r="A27" s="188" t="s">
        <v>58</v>
      </c>
      <c r="B27" s="189" t="s">
        <v>18</v>
      </c>
      <c r="C27" s="422">
        <f>'4. sz. melléklet'!C27+'27.sz. melléklet'!C27</f>
        <v>0</v>
      </c>
    </row>
    <row r="28" spans="1:4" ht="13.2" thickTop="1" x14ac:dyDescent="0.25"/>
  </sheetData>
  <mergeCells count="1">
    <mergeCell ref="A4:D4"/>
  </mergeCells>
  <phoneticPr fontId="19" type="noConversion"/>
  <pageMargins left="0.74803149606299213" right="0.74803149606299213" top="0.98425196850393704" bottom="0.98425196850393704" header="0.51181102362204722" footer="0.51181102362204722"/>
  <pageSetup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4"/>
  <dimension ref="A1:E55"/>
  <sheetViews>
    <sheetView zoomScaleNormal="100" workbookViewId="0"/>
  </sheetViews>
  <sheetFormatPr defaultRowHeight="12.6" x14ac:dyDescent="0.25"/>
  <cols>
    <col min="1" max="1" width="5.6640625" style="9" customWidth="1"/>
    <col min="2" max="2" width="49.6640625" style="9" customWidth="1"/>
    <col min="3" max="4" width="11.6640625" style="9" customWidth="1"/>
    <col min="5" max="5" width="11.6640625" customWidth="1"/>
  </cols>
  <sheetData>
    <row r="1" spans="1:5" s="15" customFormat="1" ht="15" customHeight="1" x14ac:dyDescent="0.25">
      <c r="A1" s="14"/>
      <c r="B1" s="4"/>
      <c r="C1" s="4"/>
      <c r="E1" s="5" t="s">
        <v>489</v>
      </c>
    </row>
    <row r="2" spans="1:5" s="15" customFormat="1" ht="15" customHeight="1" x14ac:dyDescent="0.25">
      <c r="A2" s="14"/>
      <c r="B2" s="4"/>
      <c r="C2" s="4"/>
      <c r="E2" s="5" t="str">
        <f>'1.d sz. melléklet'!F2</f>
        <v>a  6/2020. (VI.11.) önkormányzati rendelethez</v>
      </c>
    </row>
    <row r="3" spans="1:5" s="15" customFormat="1" ht="15" customHeight="1" x14ac:dyDescent="0.25">
      <c r="A3" s="14"/>
      <c r="B3" s="8"/>
      <c r="C3" s="8"/>
      <c r="D3" s="8"/>
    </row>
    <row r="4" spans="1:5" s="15" customFormat="1" ht="15" customHeight="1" x14ac:dyDescent="0.25">
      <c r="A4" s="978" t="s">
        <v>926</v>
      </c>
      <c r="B4" s="978"/>
      <c r="C4" s="978"/>
      <c r="D4" s="978"/>
      <c r="E4" s="978"/>
    </row>
    <row r="5" spans="1:5" s="15" customFormat="1" ht="15" customHeight="1" thickBot="1" x14ac:dyDescent="0.3">
      <c r="A5" s="14"/>
      <c r="B5" s="10"/>
      <c r="C5" s="10"/>
      <c r="E5" s="5" t="s">
        <v>529</v>
      </c>
    </row>
    <row r="6" spans="1:5" s="15" customFormat="1" ht="48.6" thickTop="1" x14ac:dyDescent="0.25">
      <c r="A6" s="29" t="s">
        <v>140</v>
      </c>
      <c r="B6" s="30" t="s">
        <v>122</v>
      </c>
      <c r="C6" s="203" t="s">
        <v>138</v>
      </c>
      <c r="D6" s="30" t="s">
        <v>20</v>
      </c>
      <c r="E6" s="31" t="s">
        <v>22</v>
      </c>
    </row>
    <row r="7" spans="1:5" s="15" customFormat="1" ht="15" customHeight="1" thickBot="1" x14ac:dyDescent="0.3">
      <c r="A7" s="46" t="s">
        <v>447</v>
      </c>
      <c r="B7" s="47" t="s">
        <v>448</v>
      </c>
      <c r="C7" s="423" t="s">
        <v>449</v>
      </c>
      <c r="D7" s="47" t="s">
        <v>450</v>
      </c>
      <c r="E7" s="48" t="s">
        <v>462</v>
      </c>
    </row>
    <row r="8" spans="1:5" s="1" customFormat="1" ht="15" customHeight="1" thickTop="1" x14ac:dyDescent="0.25">
      <c r="A8" s="179" t="s">
        <v>59</v>
      </c>
      <c r="B8" s="424" t="s">
        <v>305</v>
      </c>
      <c r="C8" s="486">
        <v>0</v>
      </c>
      <c r="D8" s="191">
        <v>0</v>
      </c>
      <c r="E8" s="181">
        <v>0</v>
      </c>
    </row>
    <row r="9" spans="1:5" s="1" customFormat="1" ht="24" x14ac:dyDescent="0.25">
      <c r="A9" s="182" t="s">
        <v>60</v>
      </c>
      <c r="B9" s="425" t="s">
        <v>306</v>
      </c>
      <c r="C9" s="487">
        <v>1195100</v>
      </c>
      <c r="D9" s="192">
        <v>0</v>
      </c>
      <c r="E9" s="184">
        <v>1182650</v>
      </c>
    </row>
    <row r="10" spans="1:5" s="1" customFormat="1" ht="15" customHeight="1" x14ac:dyDescent="0.25">
      <c r="A10" s="182" t="s">
        <v>61</v>
      </c>
      <c r="B10" s="425" t="s">
        <v>307</v>
      </c>
      <c r="C10" s="487">
        <v>0</v>
      </c>
      <c r="D10" s="192">
        <v>0</v>
      </c>
      <c r="E10" s="184">
        <v>0</v>
      </c>
    </row>
    <row r="11" spans="1:5" s="1" customFormat="1" ht="15" customHeight="1" x14ac:dyDescent="0.25">
      <c r="A11" s="185" t="s">
        <v>62</v>
      </c>
      <c r="B11" s="426" t="s">
        <v>308</v>
      </c>
      <c r="C11" s="227">
        <f>SUM(C8:C10)</f>
        <v>1195100</v>
      </c>
      <c r="D11" s="193">
        <v>0</v>
      </c>
      <c r="E11" s="187">
        <f>SUM(E8:E10)</f>
        <v>1182650</v>
      </c>
    </row>
    <row r="12" spans="1:5" s="1" customFormat="1" ht="15" customHeight="1" x14ac:dyDescent="0.25">
      <c r="A12" s="182" t="s">
        <v>63</v>
      </c>
      <c r="B12" s="425" t="s">
        <v>317</v>
      </c>
      <c r="C12" s="487">
        <v>0</v>
      </c>
      <c r="D12" s="192">
        <v>0</v>
      </c>
      <c r="E12" s="184">
        <v>0</v>
      </c>
    </row>
    <row r="13" spans="1:5" s="1" customFormat="1" ht="15" customHeight="1" x14ac:dyDescent="0.25">
      <c r="A13" s="182" t="s">
        <v>64</v>
      </c>
      <c r="B13" s="425" t="s">
        <v>318</v>
      </c>
      <c r="C13" s="487">
        <v>0</v>
      </c>
      <c r="D13" s="192">
        <v>0</v>
      </c>
      <c r="E13" s="184">
        <v>0</v>
      </c>
    </row>
    <row r="14" spans="1:5" s="1" customFormat="1" ht="15" customHeight="1" x14ac:dyDescent="0.25">
      <c r="A14" s="185" t="s">
        <v>65</v>
      </c>
      <c r="B14" s="426" t="s">
        <v>309</v>
      </c>
      <c r="C14" s="227">
        <v>0</v>
      </c>
      <c r="D14" s="193">
        <v>0</v>
      </c>
      <c r="E14" s="187">
        <v>0</v>
      </c>
    </row>
    <row r="15" spans="1:5" s="1" customFormat="1" x14ac:dyDescent="0.25">
      <c r="A15" s="182" t="s">
        <v>66</v>
      </c>
      <c r="B15" s="425" t="s">
        <v>310</v>
      </c>
      <c r="C15" s="487">
        <v>18718528</v>
      </c>
      <c r="D15" s="192">
        <v>0</v>
      </c>
      <c r="E15" s="184">
        <v>20375462</v>
      </c>
    </row>
    <row r="16" spans="1:5" s="1" customFormat="1" ht="15" customHeight="1" x14ac:dyDescent="0.25">
      <c r="A16" s="182" t="s">
        <v>67</v>
      </c>
      <c r="B16" s="425" t="s">
        <v>311</v>
      </c>
      <c r="C16" s="487">
        <v>0</v>
      </c>
      <c r="D16" s="192">
        <v>0</v>
      </c>
      <c r="E16" s="184">
        <v>0</v>
      </c>
    </row>
    <row r="17" spans="1:5" s="1" customFormat="1" ht="15" customHeight="1" x14ac:dyDescent="0.25">
      <c r="A17" s="182">
        <v>10</v>
      </c>
      <c r="B17" s="425" t="s">
        <v>530</v>
      </c>
      <c r="C17" s="487">
        <v>0</v>
      </c>
      <c r="D17" s="192">
        <v>0</v>
      </c>
      <c r="E17" s="184">
        <v>0</v>
      </c>
    </row>
    <row r="18" spans="1:5" s="1" customFormat="1" ht="15" customHeight="1" x14ac:dyDescent="0.25">
      <c r="A18" s="182">
        <v>11</v>
      </c>
      <c r="B18" s="425" t="s">
        <v>531</v>
      </c>
      <c r="C18" s="487">
        <v>1242</v>
      </c>
      <c r="D18" s="192">
        <v>0</v>
      </c>
      <c r="E18" s="184">
        <v>0</v>
      </c>
    </row>
    <row r="19" spans="1:5" s="1" customFormat="1" ht="15" customHeight="1" x14ac:dyDescent="0.25">
      <c r="A19" s="185">
        <v>12</v>
      </c>
      <c r="B19" s="426" t="s">
        <v>536</v>
      </c>
      <c r="C19" s="227">
        <f>SUM(C15:C18)</f>
        <v>18719770</v>
      </c>
      <c r="D19" s="193">
        <v>0</v>
      </c>
      <c r="E19" s="187">
        <f>SUM(E15:E18)</f>
        <v>20375462</v>
      </c>
    </row>
    <row r="20" spans="1:5" s="1" customFormat="1" ht="15" customHeight="1" x14ac:dyDescent="0.25">
      <c r="A20" s="182">
        <v>13</v>
      </c>
      <c r="B20" s="425" t="s">
        <v>532</v>
      </c>
      <c r="C20" s="487">
        <v>368800</v>
      </c>
      <c r="D20" s="192">
        <v>0</v>
      </c>
      <c r="E20" s="184">
        <v>374409</v>
      </c>
    </row>
    <row r="21" spans="1:5" s="1" customFormat="1" ht="15" customHeight="1" x14ac:dyDescent="0.25">
      <c r="A21" s="182">
        <v>14</v>
      </c>
      <c r="B21" s="425" t="s">
        <v>533</v>
      </c>
      <c r="C21" s="487">
        <v>3606958</v>
      </c>
      <c r="D21" s="192">
        <v>0</v>
      </c>
      <c r="E21" s="184">
        <v>3694296</v>
      </c>
    </row>
    <row r="22" spans="1:5" s="1" customFormat="1" ht="15" customHeight="1" x14ac:dyDescent="0.25">
      <c r="A22" s="182">
        <v>15</v>
      </c>
      <c r="B22" s="425" t="s">
        <v>534</v>
      </c>
      <c r="C22" s="487">
        <v>0</v>
      </c>
      <c r="D22" s="192">
        <v>0</v>
      </c>
      <c r="E22" s="184">
        <v>0</v>
      </c>
    </row>
    <row r="23" spans="1:5" s="1" customFormat="1" ht="15" customHeight="1" x14ac:dyDescent="0.25">
      <c r="A23" s="182">
        <v>16</v>
      </c>
      <c r="B23" s="425" t="s">
        <v>535</v>
      </c>
      <c r="C23" s="487">
        <v>0</v>
      </c>
      <c r="D23" s="192">
        <v>0</v>
      </c>
      <c r="E23" s="184">
        <v>0</v>
      </c>
    </row>
    <row r="24" spans="1:5" s="1" customFormat="1" ht="15" customHeight="1" x14ac:dyDescent="0.25">
      <c r="A24" s="185">
        <v>17</v>
      </c>
      <c r="B24" s="426" t="s">
        <v>537</v>
      </c>
      <c r="C24" s="227">
        <f>SUM(C20:C23)</f>
        <v>3975758</v>
      </c>
      <c r="D24" s="193">
        <v>0</v>
      </c>
      <c r="E24" s="187">
        <f>SUM(E20:E23)</f>
        <v>4068705</v>
      </c>
    </row>
    <row r="25" spans="1:5" ht="15" customHeight="1" x14ac:dyDescent="0.25">
      <c r="A25" s="182">
        <v>18</v>
      </c>
      <c r="B25" s="425" t="s">
        <v>538</v>
      </c>
      <c r="C25" s="487">
        <v>11566800</v>
      </c>
      <c r="D25" s="192">
        <v>0</v>
      </c>
      <c r="E25" s="184">
        <v>11973240</v>
      </c>
    </row>
    <row r="26" spans="1:5" ht="15" customHeight="1" x14ac:dyDescent="0.25">
      <c r="A26" s="182">
        <v>19</v>
      </c>
      <c r="B26" s="425" t="s">
        <v>539</v>
      </c>
      <c r="C26" s="487">
        <v>1159741</v>
      </c>
      <c r="D26" s="192">
        <v>0</v>
      </c>
      <c r="E26" s="184">
        <v>2131380</v>
      </c>
    </row>
    <row r="27" spans="1:5" ht="15" customHeight="1" x14ac:dyDescent="0.25">
      <c r="A27" s="182">
        <v>20</v>
      </c>
      <c r="B27" s="425" t="s">
        <v>540</v>
      </c>
      <c r="C27" s="487">
        <v>2483174</v>
      </c>
      <c r="D27" s="192">
        <v>0</v>
      </c>
      <c r="E27" s="184">
        <v>2619978</v>
      </c>
    </row>
    <row r="28" spans="1:5" ht="15" customHeight="1" x14ac:dyDescent="0.25">
      <c r="A28" s="185">
        <v>21</v>
      </c>
      <c r="B28" s="426" t="s">
        <v>541</v>
      </c>
      <c r="C28" s="227">
        <f>SUM(C25:C27)</f>
        <v>15209715</v>
      </c>
      <c r="D28" s="193">
        <v>0</v>
      </c>
      <c r="E28" s="187">
        <f>SUM(E25:E27)</f>
        <v>16724598</v>
      </c>
    </row>
    <row r="29" spans="1:5" ht="15" customHeight="1" x14ac:dyDescent="0.25">
      <c r="A29" s="185">
        <v>22</v>
      </c>
      <c r="B29" s="426" t="s">
        <v>312</v>
      </c>
      <c r="C29" s="227">
        <v>0</v>
      </c>
      <c r="D29" s="193">
        <v>0</v>
      </c>
      <c r="E29" s="187">
        <v>0</v>
      </c>
    </row>
    <row r="30" spans="1:5" ht="15" customHeight="1" x14ac:dyDescent="0.25">
      <c r="A30" s="185">
        <v>23</v>
      </c>
      <c r="B30" s="426" t="s">
        <v>313</v>
      </c>
      <c r="C30" s="227">
        <v>667505</v>
      </c>
      <c r="D30" s="193">
        <v>0</v>
      </c>
      <c r="E30" s="187">
        <v>529268</v>
      </c>
    </row>
    <row r="31" spans="1:5" ht="18" customHeight="1" x14ac:dyDescent="0.25">
      <c r="A31" s="185">
        <v>24</v>
      </c>
      <c r="B31" s="426" t="s">
        <v>23</v>
      </c>
      <c r="C31" s="227">
        <f>C11+C14+C19-C24-C28-C29-C30</f>
        <v>61892</v>
      </c>
      <c r="D31" s="193">
        <v>0</v>
      </c>
      <c r="E31" s="187">
        <f>E11+E14+E19-E24-E28-E29-E30</f>
        <v>235541</v>
      </c>
    </row>
    <row r="32" spans="1:5" ht="15" customHeight="1" x14ac:dyDescent="0.25">
      <c r="A32" s="182">
        <v>25</v>
      </c>
      <c r="B32" s="478" t="s">
        <v>542</v>
      </c>
      <c r="C32" s="487">
        <v>0</v>
      </c>
      <c r="D32" s="192">
        <v>0</v>
      </c>
      <c r="E32" s="184">
        <v>0</v>
      </c>
    </row>
    <row r="33" spans="1:5" ht="24" x14ac:dyDescent="0.25">
      <c r="A33" s="664">
        <v>26</v>
      </c>
      <c r="B33" s="591" t="s">
        <v>543</v>
      </c>
      <c r="C33" s="487">
        <v>0</v>
      </c>
      <c r="D33" s="192">
        <v>0</v>
      </c>
      <c r="E33" s="184">
        <v>0</v>
      </c>
    </row>
    <row r="34" spans="1:5" ht="24" x14ac:dyDescent="0.25">
      <c r="A34" s="664">
        <v>27</v>
      </c>
      <c r="B34" s="591" t="s">
        <v>544</v>
      </c>
      <c r="C34" s="487">
        <v>0</v>
      </c>
      <c r="D34" s="192">
        <v>0</v>
      </c>
      <c r="E34" s="184">
        <v>0</v>
      </c>
    </row>
    <row r="35" spans="1:5" ht="24" x14ac:dyDescent="0.25">
      <c r="A35" s="182">
        <v>28</v>
      </c>
      <c r="B35" s="665" t="s">
        <v>545</v>
      </c>
      <c r="C35" s="487">
        <v>0</v>
      </c>
      <c r="D35" s="192">
        <v>0</v>
      </c>
      <c r="E35" s="184">
        <v>0</v>
      </c>
    </row>
    <row r="36" spans="1:5" ht="15" customHeight="1" x14ac:dyDescent="0.25">
      <c r="A36" s="182">
        <v>29</v>
      </c>
      <c r="B36" s="478" t="s">
        <v>546</v>
      </c>
      <c r="C36" s="487">
        <v>0</v>
      </c>
      <c r="D36" s="192">
        <v>0</v>
      </c>
      <c r="E36" s="184">
        <v>0</v>
      </c>
    </row>
    <row r="37" spans="1:5" ht="24" x14ac:dyDescent="0.25">
      <c r="A37" s="664">
        <v>30</v>
      </c>
      <c r="B37" s="591" t="s">
        <v>547</v>
      </c>
      <c r="C37" s="487">
        <v>0</v>
      </c>
      <c r="D37" s="192">
        <v>0</v>
      </c>
      <c r="E37" s="184">
        <v>0</v>
      </c>
    </row>
    <row r="38" spans="1:5" ht="24" x14ac:dyDescent="0.25">
      <c r="A38" s="664">
        <v>31</v>
      </c>
      <c r="B38" s="591" t="s">
        <v>548</v>
      </c>
      <c r="C38" s="487">
        <v>0</v>
      </c>
      <c r="D38" s="192">
        <v>0</v>
      </c>
      <c r="E38" s="184">
        <v>0</v>
      </c>
    </row>
    <row r="39" spans="1:5" ht="23.4" thickBot="1" x14ac:dyDescent="0.3">
      <c r="A39" s="668">
        <v>32</v>
      </c>
      <c r="B39" s="669" t="s">
        <v>549</v>
      </c>
      <c r="C39" s="488">
        <f>SUM(C32:C38)</f>
        <v>0</v>
      </c>
      <c r="D39" s="411">
        <v>0</v>
      </c>
      <c r="E39" s="214">
        <f>SUM(E32:E38)</f>
        <v>0</v>
      </c>
    </row>
    <row r="40" spans="1:5" ht="13.2" thickTop="1" x14ac:dyDescent="0.25"/>
    <row r="41" spans="1:5" ht="15" customHeight="1" x14ac:dyDescent="0.25">
      <c r="A41" s="178"/>
      <c r="B41" s="174"/>
      <c r="C41" s="175"/>
      <c r="D41" s="175"/>
      <c r="E41" s="5" t="s">
        <v>523</v>
      </c>
    </row>
    <row r="42" spans="1:5" ht="15" customHeight="1" x14ac:dyDescent="0.25">
      <c r="A42" s="178"/>
      <c r="B42" s="174"/>
      <c r="C42" s="175"/>
      <c r="D42" s="175"/>
      <c r="E42" s="213" t="str">
        <f>'1.d sz. melléklet'!F2</f>
        <v>a  6/2020. (VI.11.) önkormányzati rendelethez</v>
      </c>
    </row>
    <row r="43" spans="1:5" ht="15" customHeight="1" x14ac:dyDescent="0.25">
      <c r="A43" s="178"/>
      <c r="C43" s="175"/>
      <c r="D43" s="175"/>
      <c r="E43" s="175"/>
    </row>
    <row r="44" spans="1:5" ht="15" customHeight="1" thickBot="1" x14ac:dyDescent="0.3">
      <c r="A44" s="178"/>
      <c r="B44" s="174"/>
      <c r="C44" s="175"/>
      <c r="D44" s="175"/>
      <c r="E44" s="5" t="s">
        <v>529</v>
      </c>
    </row>
    <row r="45" spans="1:5" ht="48.6" thickTop="1" x14ac:dyDescent="0.25">
      <c r="A45" s="29" t="s">
        <v>140</v>
      </c>
      <c r="B45" s="30" t="s">
        <v>122</v>
      </c>
      <c r="C45" s="203" t="s">
        <v>138</v>
      </c>
      <c r="D45" s="30" t="s">
        <v>20</v>
      </c>
      <c r="E45" s="31" t="s">
        <v>22</v>
      </c>
    </row>
    <row r="46" spans="1:5" ht="13.2" thickBot="1" x14ac:dyDescent="0.3">
      <c r="A46" s="46" t="s">
        <v>447</v>
      </c>
      <c r="B46" s="47" t="s">
        <v>461</v>
      </c>
      <c r="C46" s="423" t="s">
        <v>449</v>
      </c>
      <c r="D46" s="47" t="s">
        <v>450</v>
      </c>
      <c r="E46" s="48" t="s">
        <v>462</v>
      </c>
    </row>
    <row r="47" spans="1:5" ht="15" customHeight="1" thickTop="1" x14ac:dyDescent="0.25">
      <c r="A47" s="667">
        <v>33</v>
      </c>
      <c r="B47" s="591" t="s">
        <v>554</v>
      </c>
      <c r="C47" s="755">
        <v>0</v>
      </c>
      <c r="D47" s="479">
        <v>0</v>
      </c>
      <c r="E47" s="480">
        <v>0</v>
      </c>
    </row>
    <row r="48" spans="1:5" ht="24" x14ac:dyDescent="0.25">
      <c r="A48" s="664">
        <v>34</v>
      </c>
      <c r="B48" s="591" t="s">
        <v>550</v>
      </c>
      <c r="C48" s="487">
        <v>0</v>
      </c>
      <c r="D48" s="192">
        <v>0</v>
      </c>
      <c r="E48" s="184">
        <v>0</v>
      </c>
    </row>
    <row r="49" spans="1:5" ht="15" customHeight="1" x14ac:dyDescent="0.25">
      <c r="A49" s="664">
        <v>35</v>
      </c>
      <c r="B49" s="591" t="s">
        <v>551</v>
      </c>
      <c r="C49" s="487">
        <v>0</v>
      </c>
      <c r="D49" s="192">
        <v>0</v>
      </c>
      <c r="E49" s="184">
        <v>0</v>
      </c>
    </row>
    <row r="50" spans="1:5" ht="15" customHeight="1" x14ac:dyDescent="0.25">
      <c r="A50" s="664">
        <v>36</v>
      </c>
      <c r="B50" s="591" t="s">
        <v>553</v>
      </c>
      <c r="C50" s="487">
        <v>0</v>
      </c>
      <c r="D50" s="192">
        <v>0</v>
      </c>
      <c r="E50" s="184">
        <v>0</v>
      </c>
    </row>
    <row r="51" spans="1:5" ht="15" customHeight="1" x14ac:dyDescent="0.25">
      <c r="A51" s="664">
        <v>37</v>
      </c>
      <c r="B51" s="591" t="s">
        <v>552</v>
      </c>
      <c r="C51" s="487">
        <v>0</v>
      </c>
      <c r="D51" s="192">
        <v>0</v>
      </c>
      <c r="E51" s="184">
        <v>0</v>
      </c>
    </row>
    <row r="52" spans="1:5" ht="15" customHeight="1" x14ac:dyDescent="0.25">
      <c r="A52" s="185">
        <v>38</v>
      </c>
      <c r="B52" s="666" t="s">
        <v>555</v>
      </c>
      <c r="C52" s="227">
        <v>0</v>
      </c>
      <c r="D52" s="193">
        <v>0</v>
      </c>
      <c r="E52" s="187">
        <v>0</v>
      </c>
    </row>
    <row r="53" spans="1:5" ht="18" customHeight="1" thickBot="1" x14ac:dyDescent="0.3">
      <c r="A53" s="188">
        <v>39</v>
      </c>
      <c r="B53" s="427" t="s">
        <v>314</v>
      </c>
      <c r="C53" s="490">
        <f>C39-C52</f>
        <v>0</v>
      </c>
      <c r="D53" s="194">
        <f>D39-D52</f>
        <v>0</v>
      </c>
      <c r="E53" s="190">
        <f>E39-E52</f>
        <v>0</v>
      </c>
    </row>
    <row r="54" spans="1:5" ht="18" customHeight="1" thickTop="1" thickBot="1" x14ac:dyDescent="0.3">
      <c r="A54" s="188">
        <v>40</v>
      </c>
      <c r="B54" s="427" t="s">
        <v>556</v>
      </c>
      <c r="C54" s="490">
        <f>C31+C39</f>
        <v>61892</v>
      </c>
      <c r="D54" s="194">
        <v>0</v>
      </c>
      <c r="E54" s="190">
        <f>E31+E39</f>
        <v>235541</v>
      </c>
    </row>
    <row r="55" spans="1:5" ht="13.2" thickTop="1" x14ac:dyDescent="0.25"/>
  </sheetData>
  <mergeCells count="1">
    <mergeCell ref="A4:E4"/>
  </mergeCells>
  <phoneticPr fontId="19" type="noConversion"/>
  <pageMargins left="0.74803149606299213" right="0.74803149606299213" top="0.78740157480314965" bottom="0.78740157480314965" header="0.51181102362204722" footer="0.51181102362204722"/>
  <pageSetup scale="98" orientation="portrait" r:id="rId1"/>
  <headerFooter alignWithMargins="0"/>
  <rowBreaks count="1" manualBreakCount="1">
    <brk id="40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8"/>
  <dimension ref="A1:D28"/>
  <sheetViews>
    <sheetView zoomScaleNormal="100" workbookViewId="0"/>
  </sheetViews>
  <sheetFormatPr defaultRowHeight="12.6" x14ac:dyDescent="0.25"/>
  <cols>
    <col min="1" max="1" width="5.6640625" style="9" customWidth="1"/>
    <col min="2" max="2" width="53" style="9" customWidth="1"/>
    <col min="3" max="3" width="15.6640625" style="9" customWidth="1"/>
    <col min="4" max="4" width="12.88671875" style="9" customWidth="1"/>
    <col min="6" max="7" width="9.109375" customWidth="1"/>
  </cols>
  <sheetData>
    <row r="1" spans="1:4" s="15" customFormat="1" ht="15" customHeight="1" x14ac:dyDescent="0.25">
      <c r="A1" s="14"/>
      <c r="B1" s="4"/>
      <c r="C1" s="4"/>
      <c r="D1" s="5" t="s">
        <v>325</v>
      </c>
    </row>
    <row r="2" spans="1:4" s="15" customFormat="1" ht="15" customHeight="1" x14ac:dyDescent="0.25">
      <c r="A2" s="14"/>
      <c r="B2" s="4"/>
      <c r="C2" s="4"/>
      <c r="D2" s="5" t="str">
        <f>'1.d sz. melléklet'!F2</f>
        <v>a  6/2020. (VI.11.) önkormányzati rendelethez</v>
      </c>
    </row>
    <row r="3" spans="1:4" s="15" customFormat="1" ht="15" customHeight="1" x14ac:dyDescent="0.25">
      <c r="A3" s="14"/>
      <c r="B3" s="8"/>
      <c r="C3" s="8"/>
      <c r="D3" s="8"/>
    </row>
    <row r="4" spans="1:4" s="15" customFormat="1" ht="15" customHeight="1" x14ac:dyDescent="0.25">
      <c r="A4" s="978" t="s">
        <v>927</v>
      </c>
      <c r="B4" s="978"/>
      <c r="C4" s="978"/>
      <c r="D4" s="978"/>
    </row>
    <row r="5" spans="1:4" s="15" customFormat="1" ht="15" customHeight="1" x14ac:dyDescent="0.25">
      <c r="A5" s="16"/>
      <c r="B5" s="16"/>
      <c r="C5" s="16"/>
      <c r="D5" s="16"/>
    </row>
    <row r="6" spans="1:4" s="15" customFormat="1" ht="15" customHeight="1" thickBot="1" x14ac:dyDescent="0.3">
      <c r="A6" s="14"/>
      <c r="B6" s="10"/>
      <c r="C6" s="5" t="s">
        <v>529</v>
      </c>
    </row>
    <row r="7" spans="1:4" s="15" customFormat="1" ht="24.6" thickTop="1" x14ac:dyDescent="0.25">
      <c r="A7" s="29" t="s">
        <v>140</v>
      </c>
      <c r="B7" s="30" t="s">
        <v>122</v>
      </c>
      <c r="C7" s="31" t="s">
        <v>490</v>
      </c>
      <c r="D7" s="154"/>
    </row>
    <row r="8" spans="1:4" s="15" customFormat="1" ht="15" customHeight="1" thickBot="1" x14ac:dyDescent="0.3">
      <c r="A8" s="46" t="s">
        <v>447</v>
      </c>
      <c r="B8" s="47" t="s">
        <v>461</v>
      </c>
      <c r="C8" s="48" t="s">
        <v>449</v>
      </c>
      <c r="D8" s="154"/>
    </row>
    <row r="9" spans="1:4" s="1" customFormat="1" ht="15" customHeight="1" thickTop="1" x14ac:dyDescent="0.25">
      <c r="A9" s="179" t="s">
        <v>59</v>
      </c>
      <c r="B9" s="180" t="s">
        <v>1</v>
      </c>
      <c r="C9" s="181">
        <v>1182650</v>
      </c>
      <c r="D9" s="152"/>
    </row>
    <row r="10" spans="1:4" s="1" customFormat="1" ht="15" customHeight="1" x14ac:dyDescent="0.25">
      <c r="A10" s="182" t="s">
        <v>60</v>
      </c>
      <c r="B10" s="183" t="s">
        <v>2</v>
      </c>
      <c r="C10" s="184">
        <v>21454875</v>
      </c>
      <c r="D10" s="152"/>
    </row>
    <row r="11" spans="1:4" s="1" customFormat="1" ht="15" customHeight="1" x14ac:dyDescent="0.25">
      <c r="A11" s="185" t="s">
        <v>61</v>
      </c>
      <c r="B11" s="186" t="s">
        <v>3</v>
      </c>
      <c r="C11" s="187">
        <f>C9-C10</f>
        <v>-20272225</v>
      </c>
      <c r="D11" s="152"/>
    </row>
    <row r="12" spans="1:4" s="1" customFormat="1" ht="15" customHeight="1" x14ac:dyDescent="0.25">
      <c r="A12" s="182" t="s">
        <v>62</v>
      </c>
      <c r="B12" s="183" t="s">
        <v>4</v>
      </c>
      <c r="C12" s="184">
        <v>21263184</v>
      </c>
      <c r="D12" s="152"/>
    </row>
    <row r="13" spans="1:4" s="1" customFormat="1" ht="15" customHeight="1" x14ac:dyDescent="0.25">
      <c r="A13" s="182" t="s">
        <v>63</v>
      </c>
      <c r="B13" s="183" t="s">
        <v>5</v>
      </c>
      <c r="C13" s="184">
        <v>0</v>
      </c>
      <c r="D13" s="152"/>
    </row>
    <row r="14" spans="1:4" s="1" customFormat="1" ht="15" customHeight="1" x14ac:dyDescent="0.25">
      <c r="A14" s="185" t="s">
        <v>64</v>
      </c>
      <c r="B14" s="186" t="s">
        <v>6</v>
      </c>
      <c r="C14" s="187">
        <f>C12-C13</f>
        <v>21263184</v>
      </c>
      <c r="D14" s="152"/>
    </row>
    <row r="15" spans="1:4" s="1" customFormat="1" ht="15" customHeight="1" x14ac:dyDescent="0.25">
      <c r="A15" s="185" t="s">
        <v>65</v>
      </c>
      <c r="B15" s="186" t="s">
        <v>7</v>
      </c>
      <c r="C15" s="187">
        <f>C11+C14</f>
        <v>990959</v>
      </c>
      <c r="D15" s="152"/>
    </row>
    <row r="16" spans="1:4" s="1" customFormat="1" ht="15" customHeight="1" x14ac:dyDescent="0.25">
      <c r="A16" s="182" t="s">
        <v>66</v>
      </c>
      <c r="B16" s="183" t="s">
        <v>8</v>
      </c>
      <c r="C16" s="184">
        <v>0</v>
      </c>
      <c r="D16" s="152"/>
    </row>
    <row r="17" spans="1:4" s="1" customFormat="1" ht="15" customHeight="1" x14ac:dyDescent="0.25">
      <c r="A17" s="182" t="s">
        <v>67</v>
      </c>
      <c r="B17" s="183" t="s">
        <v>9</v>
      </c>
      <c r="C17" s="184">
        <v>0</v>
      </c>
      <c r="D17" s="152"/>
    </row>
    <row r="18" spans="1:4" s="1" customFormat="1" ht="15" customHeight="1" x14ac:dyDescent="0.25">
      <c r="A18" s="185" t="s">
        <v>68</v>
      </c>
      <c r="B18" s="186" t="s">
        <v>10</v>
      </c>
      <c r="C18" s="187">
        <v>0</v>
      </c>
      <c r="D18" s="152"/>
    </row>
    <row r="19" spans="1:4" s="1" customFormat="1" ht="15" customHeight="1" x14ac:dyDescent="0.25">
      <c r="A19" s="182" t="s">
        <v>124</v>
      </c>
      <c r="B19" s="183" t="s">
        <v>11</v>
      </c>
      <c r="C19" s="184">
        <v>0</v>
      </c>
      <c r="D19" s="152"/>
    </row>
    <row r="20" spans="1:4" s="1" customFormat="1" ht="15" customHeight="1" x14ac:dyDescent="0.25">
      <c r="A20" s="182" t="s">
        <v>69</v>
      </c>
      <c r="B20" s="183" t="s">
        <v>12</v>
      </c>
      <c r="C20" s="184">
        <v>0</v>
      </c>
      <c r="D20" s="152"/>
    </row>
    <row r="21" spans="1:4" s="1" customFormat="1" ht="15" customHeight="1" x14ac:dyDescent="0.25">
      <c r="A21" s="185" t="s">
        <v>125</v>
      </c>
      <c r="B21" s="186" t="s">
        <v>13</v>
      </c>
      <c r="C21" s="187">
        <v>0</v>
      </c>
      <c r="D21" s="152"/>
    </row>
    <row r="22" spans="1:4" s="1" customFormat="1" ht="15" customHeight="1" x14ac:dyDescent="0.25">
      <c r="A22" s="185" t="s">
        <v>126</v>
      </c>
      <c r="B22" s="186" t="s">
        <v>14</v>
      </c>
      <c r="C22" s="187">
        <v>0</v>
      </c>
      <c r="D22" s="152"/>
    </row>
    <row r="23" spans="1:4" s="1" customFormat="1" ht="15" customHeight="1" x14ac:dyDescent="0.25">
      <c r="A23" s="185" t="s">
        <v>127</v>
      </c>
      <c r="B23" s="186" t="s">
        <v>15</v>
      </c>
      <c r="C23" s="187">
        <f>C15+C18+C21+C22</f>
        <v>990959</v>
      </c>
      <c r="D23" s="152"/>
    </row>
    <row r="24" spans="1:4" s="1" customFormat="1" ht="15" customHeight="1" x14ac:dyDescent="0.25">
      <c r="A24" s="185" t="s">
        <v>70</v>
      </c>
      <c r="B24" s="186" t="s">
        <v>16</v>
      </c>
      <c r="C24" s="187">
        <v>184397</v>
      </c>
      <c r="D24" s="8"/>
    </row>
    <row r="25" spans="1:4" ht="15" customHeight="1" x14ac:dyDescent="0.25">
      <c r="A25" s="185" t="s">
        <v>128</v>
      </c>
      <c r="B25" s="186" t="s">
        <v>17</v>
      </c>
      <c r="C25" s="187">
        <f>C15-C24</f>
        <v>806562</v>
      </c>
    </row>
    <row r="26" spans="1:4" ht="15" customHeight="1" x14ac:dyDescent="0.25">
      <c r="A26" s="185" t="s">
        <v>129</v>
      </c>
      <c r="B26" s="186" t="s">
        <v>19</v>
      </c>
      <c r="C26" s="187">
        <v>0</v>
      </c>
    </row>
    <row r="27" spans="1:4" ht="15" customHeight="1" thickBot="1" x14ac:dyDescent="0.3">
      <c r="A27" s="188" t="s">
        <v>58</v>
      </c>
      <c r="B27" s="189" t="s">
        <v>18</v>
      </c>
      <c r="C27" s="190">
        <v>0</v>
      </c>
    </row>
    <row r="28" spans="1:4" ht="13.2" thickTop="1" x14ac:dyDescent="0.25"/>
  </sheetData>
  <mergeCells count="1">
    <mergeCell ref="A4:D4"/>
  </mergeCells>
  <phoneticPr fontId="19" type="noConversion"/>
  <pageMargins left="0.75" right="0.75" top="1" bottom="1" header="0.5" footer="0.5"/>
  <pageSetup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9"/>
  <dimension ref="A1:F33"/>
  <sheetViews>
    <sheetView zoomScaleNormal="100" workbookViewId="0"/>
  </sheetViews>
  <sheetFormatPr defaultRowHeight="12.6" x14ac:dyDescent="0.25"/>
  <cols>
    <col min="1" max="1" width="5.6640625" style="9" customWidth="1"/>
    <col min="2" max="2" width="42.6640625" style="9" customWidth="1"/>
    <col min="3" max="5" width="10.6640625" style="9" customWidth="1"/>
    <col min="6" max="6" width="9.6640625" style="9" customWidth="1"/>
  </cols>
  <sheetData>
    <row r="1" spans="1:6" s="1" customFormat="1" ht="15" customHeight="1" x14ac:dyDescent="0.25">
      <c r="A1" s="14"/>
      <c r="B1" s="14"/>
      <c r="C1" s="4"/>
      <c r="D1" s="4"/>
      <c r="E1" s="4"/>
      <c r="F1" s="5" t="s">
        <v>327</v>
      </c>
    </row>
    <row r="2" spans="1:6" s="1" customFormat="1" ht="15" customHeight="1" x14ac:dyDescent="0.25">
      <c r="A2" s="14"/>
      <c r="B2" s="14"/>
      <c r="C2" s="4"/>
      <c r="D2" s="4"/>
      <c r="E2" s="4"/>
      <c r="F2" s="5" t="str">
        <f>'1.d sz. melléklet'!F2</f>
        <v>a  6/2020. (VI.11.) önkormányzati rendelethez</v>
      </c>
    </row>
    <row r="3" spans="1:6" s="1" customFormat="1" ht="15" customHeight="1" x14ac:dyDescent="0.25">
      <c r="A3" s="14"/>
      <c r="B3" s="14"/>
      <c r="C3" s="8"/>
      <c r="D3" s="8"/>
      <c r="E3" s="8"/>
      <c r="F3" s="8"/>
    </row>
    <row r="4" spans="1:6" s="1" customFormat="1" ht="15" customHeight="1" x14ac:dyDescent="0.25">
      <c r="A4" s="978" t="s">
        <v>928</v>
      </c>
      <c r="B4" s="978"/>
      <c r="C4" s="978"/>
      <c r="D4" s="978"/>
      <c r="E4" s="978"/>
      <c r="F4" s="978"/>
    </row>
    <row r="5" spans="1:6" s="1" customFormat="1" ht="15" customHeight="1" thickBot="1" x14ac:dyDescent="0.3">
      <c r="A5" s="14"/>
      <c r="B5" s="14"/>
      <c r="C5" s="10"/>
      <c r="D5" s="10"/>
      <c r="E5" s="10"/>
      <c r="F5" s="5" t="s">
        <v>529</v>
      </c>
    </row>
    <row r="6" spans="1:6" s="15" customFormat="1" ht="24.6" thickTop="1" x14ac:dyDescent="0.25">
      <c r="A6" s="29" t="s">
        <v>140</v>
      </c>
      <c r="B6" s="30" t="s">
        <v>122</v>
      </c>
      <c r="C6" s="30" t="s">
        <v>135</v>
      </c>
      <c r="D6" s="30" t="s">
        <v>136</v>
      </c>
      <c r="E6" s="30" t="s">
        <v>137</v>
      </c>
      <c r="F6" s="31" t="s">
        <v>139</v>
      </c>
    </row>
    <row r="7" spans="1:6" s="15" customFormat="1" ht="15" customHeight="1" thickBot="1" x14ac:dyDescent="0.3">
      <c r="A7" s="46" t="s">
        <v>447</v>
      </c>
      <c r="B7" s="47" t="s">
        <v>461</v>
      </c>
      <c r="C7" s="47" t="s">
        <v>449</v>
      </c>
      <c r="D7" s="47" t="s">
        <v>450</v>
      </c>
      <c r="E7" s="47" t="s">
        <v>451</v>
      </c>
      <c r="F7" s="48" t="s">
        <v>452</v>
      </c>
    </row>
    <row r="8" spans="1:6" s="1" customFormat="1" ht="15" customHeight="1" thickTop="1" x14ac:dyDescent="0.25">
      <c r="A8" s="548" t="s">
        <v>59</v>
      </c>
      <c r="B8" s="22" t="s">
        <v>566</v>
      </c>
      <c r="C8" s="23">
        <v>1200000</v>
      </c>
      <c r="D8" s="23">
        <v>1165016</v>
      </c>
      <c r="E8" s="23">
        <v>1165850</v>
      </c>
      <c r="F8" s="52">
        <f t="shared" ref="F8:F16" si="0">E8/D8</f>
        <v>1.0007158699966352</v>
      </c>
    </row>
    <row r="9" spans="1:6" s="1" customFormat="1" ht="15" customHeight="1" x14ac:dyDescent="0.25">
      <c r="A9" s="177" t="s">
        <v>60</v>
      </c>
      <c r="B9" s="935" t="s">
        <v>930</v>
      </c>
      <c r="C9" s="23">
        <v>0</v>
      </c>
      <c r="D9" s="23">
        <v>16800</v>
      </c>
      <c r="E9" s="23">
        <v>16800</v>
      </c>
      <c r="F9" s="52">
        <f t="shared" si="0"/>
        <v>1</v>
      </c>
    </row>
    <row r="10" spans="1:6" s="1" customFormat="1" ht="15" customHeight="1" x14ac:dyDescent="0.25">
      <c r="A10" s="177" t="s">
        <v>61</v>
      </c>
      <c r="B10" s="591" t="s">
        <v>503</v>
      </c>
      <c r="C10" s="23">
        <v>271</v>
      </c>
      <c r="D10" s="23">
        <v>0</v>
      </c>
      <c r="E10" s="23">
        <v>0</v>
      </c>
      <c r="F10" s="52"/>
    </row>
    <row r="11" spans="1:6" s="1" customFormat="1" ht="18" customHeight="1" x14ac:dyDescent="0.25">
      <c r="A11" s="549" t="s">
        <v>62</v>
      </c>
      <c r="B11" s="33" t="s">
        <v>929</v>
      </c>
      <c r="C11" s="34">
        <f>SUM(C8:C10)</f>
        <v>1200271</v>
      </c>
      <c r="D11" s="34">
        <f>SUM(D8:D10)</f>
        <v>1181816</v>
      </c>
      <c r="E11" s="34">
        <f>SUM(E8:E10)</f>
        <v>1182650</v>
      </c>
      <c r="F11" s="176">
        <f t="shared" si="0"/>
        <v>1.0007056936105112</v>
      </c>
    </row>
    <row r="12" spans="1:6" s="1" customFormat="1" ht="18" customHeight="1" x14ac:dyDescent="0.25">
      <c r="A12" s="550" t="s">
        <v>63</v>
      </c>
      <c r="B12" s="53" t="s">
        <v>610</v>
      </c>
      <c r="C12" s="54">
        <f>C11</f>
        <v>1200271</v>
      </c>
      <c r="D12" s="54">
        <f>D11</f>
        <v>1181816</v>
      </c>
      <c r="E12" s="54">
        <f>E11</f>
        <v>1182650</v>
      </c>
      <c r="F12" s="55">
        <f t="shared" si="0"/>
        <v>1.0007056936105112</v>
      </c>
    </row>
    <row r="13" spans="1:6" s="1" customFormat="1" ht="24" x14ac:dyDescent="0.25">
      <c r="A13" s="177" t="s">
        <v>64</v>
      </c>
      <c r="B13" s="161" t="s">
        <v>0</v>
      </c>
      <c r="C13" s="23">
        <v>887729</v>
      </c>
      <c r="D13" s="23">
        <v>887722</v>
      </c>
      <c r="E13" s="23">
        <v>887722</v>
      </c>
      <c r="F13" s="52">
        <f t="shared" si="0"/>
        <v>1</v>
      </c>
    </row>
    <row r="14" spans="1:6" s="1" customFormat="1" ht="15" customHeight="1" x14ac:dyDescent="0.25">
      <c r="A14" s="177" t="s">
        <v>65</v>
      </c>
      <c r="B14" s="172" t="s">
        <v>567</v>
      </c>
      <c r="C14" s="23">
        <v>20380000</v>
      </c>
      <c r="D14" s="23">
        <v>20375462</v>
      </c>
      <c r="E14" s="23">
        <v>20375462</v>
      </c>
      <c r="F14" s="52">
        <f t="shared" si="0"/>
        <v>1</v>
      </c>
    </row>
    <row r="15" spans="1:6" s="1" customFormat="1" ht="18" customHeight="1" thickBot="1" x14ac:dyDescent="0.3">
      <c r="A15" s="450" t="s">
        <v>66</v>
      </c>
      <c r="B15" s="53" t="s">
        <v>931</v>
      </c>
      <c r="C15" s="54">
        <f>SUM(C13:C14)</f>
        <v>21267729</v>
      </c>
      <c r="D15" s="54">
        <f>SUM(D13:D14)</f>
        <v>21263184</v>
      </c>
      <c r="E15" s="54">
        <f>SUM(E13:E14)</f>
        <v>21263184</v>
      </c>
      <c r="F15" s="55">
        <f t="shared" si="0"/>
        <v>1</v>
      </c>
    </row>
    <row r="16" spans="1:6" s="56" customFormat="1" ht="18" customHeight="1" thickTop="1" thickBot="1" x14ac:dyDescent="0.3">
      <c r="A16" s="551" t="s">
        <v>67</v>
      </c>
      <c r="B16" s="57" t="s">
        <v>932</v>
      </c>
      <c r="C16" s="58">
        <f>C12+C15</f>
        <v>22468000</v>
      </c>
      <c r="D16" s="58">
        <f>D12+D15</f>
        <v>22445000</v>
      </c>
      <c r="E16" s="58">
        <f>E12+E15</f>
        <v>22445834</v>
      </c>
      <c r="F16" s="59">
        <f t="shared" si="0"/>
        <v>1.0000371574961016</v>
      </c>
    </row>
    <row r="17" spans="1:6" s="1" customFormat="1" ht="20.100000000000001" customHeight="1" thickTop="1" x14ac:dyDescent="0.25">
      <c r="A17" s="17"/>
      <c r="B17" s="9"/>
      <c r="C17" s="9"/>
      <c r="D17" s="9"/>
      <c r="E17" s="9"/>
      <c r="F17" s="9"/>
    </row>
    <row r="18" spans="1:6" s="1" customFormat="1" ht="15" customHeight="1" x14ac:dyDescent="0.25">
      <c r="A18" s="17"/>
      <c r="B18" s="9"/>
      <c r="C18" s="9"/>
      <c r="D18" s="9"/>
      <c r="E18" s="9"/>
      <c r="F18" s="9"/>
    </row>
    <row r="19" spans="1:6" s="1" customFormat="1" ht="15" customHeight="1" x14ac:dyDescent="0.25">
      <c r="A19" s="9"/>
      <c r="B19" s="9"/>
      <c r="C19" s="9"/>
      <c r="D19" s="9"/>
      <c r="E19" s="9"/>
      <c r="F19" s="9"/>
    </row>
    <row r="32" spans="1:6" x14ac:dyDescent="0.25">
      <c r="A32" s="153"/>
      <c r="B32" s="153"/>
      <c r="C32" s="153"/>
      <c r="D32" s="153"/>
      <c r="E32" s="153"/>
      <c r="F32" s="153"/>
    </row>
    <row r="33" spans="1:6" x14ac:dyDescent="0.25">
      <c r="A33" s="153"/>
      <c r="B33" s="153"/>
      <c r="C33" s="153"/>
      <c r="D33" s="153"/>
      <c r="E33" s="153"/>
      <c r="F33" s="153"/>
    </row>
  </sheetData>
  <mergeCells count="1">
    <mergeCell ref="A4:F4"/>
  </mergeCells>
  <phoneticPr fontId="19" type="noConversion"/>
  <pageMargins left="0.75" right="0.75" top="1" bottom="1" header="0.5" footer="0.5"/>
  <pageSetup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0"/>
  <dimension ref="A1:J45"/>
  <sheetViews>
    <sheetView zoomScaleNormal="100" workbookViewId="0"/>
  </sheetViews>
  <sheetFormatPr defaultRowHeight="12.6" x14ac:dyDescent="0.25"/>
  <cols>
    <col min="1" max="1" width="5.6640625" style="9" customWidth="1"/>
    <col min="2" max="2" width="41.6640625" style="9" customWidth="1"/>
    <col min="3" max="6" width="10.6640625" style="9" customWidth="1"/>
  </cols>
  <sheetData>
    <row r="1" spans="1:10" s="15" customFormat="1" ht="15" customHeight="1" x14ac:dyDescent="0.25">
      <c r="A1" s="14"/>
      <c r="B1" s="14"/>
      <c r="C1" s="4"/>
      <c r="D1" s="4"/>
      <c r="E1" s="4"/>
      <c r="F1" s="5" t="s">
        <v>328</v>
      </c>
    </row>
    <row r="2" spans="1:10" s="15" customFormat="1" ht="15" customHeight="1" x14ac:dyDescent="0.25">
      <c r="A2" s="14"/>
      <c r="B2" s="14"/>
      <c r="C2" s="4"/>
      <c r="D2" s="4"/>
      <c r="E2" s="4"/>
      <c r="F2" s="5" t="str">
        <f>'1.d sz. melléklet'!F2</f>
        <v>a  6/2020. (VI.11.) önkormányzati rendelethez</v>
      </c>
    </row>
    <row r="3" spans="1:10" s="15" customFormat="1" ht="13.5" customHeight="1" x14ac:dyDescent="0.25">
      <c r="A3" s="14"/>
      <c r="B3" s="14"/>
      <c r="C3" s="8"/>
      <c r="D3" s="8"/>
      <c r="E3" s="8"/>
      <c r="F3" s="8"/>
    </row>
    <row r="4" spans="1:10" s="15" customFormat="1" ht="15" customHeight="1" x14ac:dyDescent="0.25">
      <c r="A4" s="978" t="s">
        <v>933</v>
      </c>
      <c r="B4" s="978"/>
      <c r="C4" s="978"/>
      <c r="D4" s="978"/>
      <c r="E4" s="978"/>
      <c r="F4" s="978"/>
    </row>
    <row r="5" spans="1:10" s="15" customFormat="1" ht="13.5" customHeight="1" thickBot="1" x14ac:dyDescent="0.3">
      <c r="A5" s="14"/>
      <c r="B5" s="14"/>
      <c r="C5" s="10"/>
      <c r="D5" s="10"/>
      <c r="E5" s="10"/>
      <c r="F5" s="5" t="s">
        <v>529</v>
      </c>
    </row>
    <row r="6" spans="1:10" s="15" customFormat="1" ht="24.6" thickTop="1" x14ac:dyDescent="0.25">
      <c r="A6" s="29" t="s">
        <v>140</v>
      </c>
      <c r="B6" s="30" t="s">
        <v>122</v>
      </c>
      <c r="C6" s="30" t="s">
        <v>135</v>
      </c>
      <c r="D6" s="30" t="s">
        <v>136</v>
      </c>
      <c r="E6" s="30" t="s">
        <v>137</v>
      </c>
      <c r="F6" s="31" t="s">
        <v>139</v>
      </c>
    </row>
    <row r="7" spans="1:10" s="15" customFormat="1" ht="13.5" customHeight="1" thickBot="1" x14ac:dyDescent="0.3">
      <c r="A7" s="46" t="s">
        <v>447</v>
      </c>
      <c r="B7" s="47" t="s">
        <v>461</v>
      </c>
      <c r="C7" s="47" t="s">
        <v>449</v>
      </c>
      <c r="D7" s="47" t="s">
        <v>450</v>
      </c>
      <c r="E7" s="47" t="s">
        <v>451</v>
      </c>
      <c r="F7" s="48" t="s">
        <v>452</v>
      </c>
    </row>
    <row r="8" spans="1:10" s="15" customFormat="1" ht="15" customHeight="1" thickTop="1" x14ac:dyDescent="0.25">
      <c r="A8" s="779" t="s">
        <v>59</v>
      </c>
      <c r="B8" s="163" t="s">
        <v>360</v>
      </c>
      <c r="C8" s="42">
        <v>11459370</v>
      </c>
      <c r="D8" s="42">
        <v>11459370</v>
      </c>
      <c r="E8" s="42">
        <v>11459370</v>
      </c>
      <c r="F8" s="896">
        <f t="shared" ref="F8:F18" si="0">E8/D8</f>
        <v>1</v>
      </c>
      <c r="J8" s="1"/>
    </row>
    <row r="9" spans="1:10" s="15" customFormat="1" ht="15" customHeight="1" x14ac:dyDescent="0.25">
      <c r="A9" s="780" t="s">
        <v>60</v>
      </c>
      <c r="B9" s="163" t="s">
        <v>602</v>
      </c>
      <c r="C9" s="42">
        <v>0</v>
      </c>
      <c r="D9" s="42">
        <v>480000</v>
      </c>
      <c r="E9" s="42">
        <v>480000</v>
      </c>
      <c r="F9" s="118">
        <f t="shared" si="0"/>
        <v>1</v>
      </c>
      <c r="J9" s="1"/>
    </row>
    <row r="10" spans="1:10" s="15" customFormat="1" ht="15" customHeight="1" x14ac:dyDescent="0.25">
      <c r="A10" s="780" t="s">
        <v>61</v>
      </c>
      <c r="B10" s="163" t="s">
        <v>934</v>
      </c>
      <c r="C10" s="42">
        <v>931770</v>
      </c>
      <c r="D10" s="42">
        <v>931770</v>
      </c>
      <c r="E10" s="42">
        <v>931770</v>
      </c>
      <c r="F10" s="118">
        <f t="shared" si="0"/>
        <v>1</v>
      </c>
      <c r="J10" s="1"/>
    </row>
    <row r="11" spans="1:10" s="15" customFormat="1" ht="15" customHeight="1" x14ac:dyDescent="0.25">
      <c r="A11" s="780" t="s">
        <v>62</v>
      </c>
      <c r="B11" s="41" t="s">
        <v>562</v>
      </c>
      <c r="C11" s="42">
        <v>446097</v>
      </c>
      <c r="D11" s="42">
        <v>474330</v>
      </c>
      <c r="E11" s="42">
        <v>474330</v>
      </c>
      <c r="F11" s="162">
        <f t="shared" si="0"/>
        <v>1</v>
      </c>
      <c r="J11" s="1"/>
    </row>
    <row r="12" spans="1:10" s="15" customFormat="1" ht="15" customHeight="1" x14ac:dyDescent="0.25">
      <c r="A12" s="780" t="s">
        <v>63</v>
      </c>
      <c r="B12" s="41" t="s">
        <v>561</v>
      </c>
      <c r="C12" s="42">
        <v>360000</v>
      </c>
      <c r="D12" s="42">
        <v>316334</v>
      </c>
      <c r="E12" s="42">
        <v>316334</v>
      </c>
      <c r="F12" s="158">
        <f t="shared" si="0"/>
        <v>1</v>
      </c>
      <c r="J12" s="1"/>
    </row>
    <row r="13" spans="1:10" s="15" customFormat="1" ht="24" x14ac:dyDescent="0.25">
      <c r="A13" s="780" t="s">
        <v>64</v>
      </c>
      <c r="B13" s="22" t="s">
        <v>975</v>
      </c>
      <c r="C13" s="23">
        <v>13197237</v>
      </c>
      <c r="D13" s="23">
        <v>13661804</v>
      </c>
      <c r="E13" s="23">
        <v>13661804</v>
      </c>
      <c r="F13" s="160">
        <f t="shared" si="0"/>
        <v>1</v>
      </c>
      <c r="J13" s="1"/>
    </row>
    <row r="14" spans="1:10" s="15" customFormat="1" ht="24" x14ac:dyDescent="0.25">
      <c r="A14" s="780" t="s">
        <v>65</v>
      </c>
      <c r="B14" s="41" t="s">
        <v>364</v>
      </c>
      <c r="C14" s="42">
        <v>417400</v>
      </c>
      <c r="D14" s="42">
        <v>417400</v>
      </c>
      <c r="E14" s="42">
        <v>417400</v>
      </c>
      <c r="F14" s="158">
        <f t="shared" si="0"/>
        <v>1</v>
      </c>
      <c r="J14" s="1"/>
    </row>
    <row r="15" spans="1:10" s="15" customFormat="1" ht="15" customHeight="1" x14ac:dyDescent="0.25">
      <c r="A15" s="780" t="s">
        <v>66</v>
      </c>
      <c r="B15" s="41" t="s">
        <v>365</v>
      </c>
      <c r="C15" s="42">
        <v>50000</v>
      </c>
      <c r="D15" s="42">
        <v>25716</v>
      </c>
      <c r="E15" s="42">
        <v>25716</v>
      </c>
      <c r="F15" s="158">
        <f t="shared" si="0"/>
        <v>1</v>
      </c>
      <c r="J15" s="1"/>
    </row>
    <row r="16" spans="1:10" s="15" customFormat="1" ht="15" customHeight="1" x14ac:dyDescent="0.25">
      <c r="A16" s="780" t="s">
        <v>67</v>
      </c>
      <c r="B16" s="22" t="s">
        <v>935</v>
      </c>
      <c r="C16" s="23">
        <v>467400</v>
      </c>
      <c r="D16" s="23">
        <v>443116</v>
      </c>
      <c r="E16" s="23">
        <v>443116</v>
      </c>
      <c r="F16" s="160">
        <f t="shared" si="0"/>
        <v>1</v>
      </c>
      <c r="J16" s="1"/>
    </row>
    <row r="17" spans="1:10" s="15" customFormat="1" ht="15" customHeight="1" x14ac:dyDescent="0.25">
      <c r="A17" s="554" t="s">
        <v>68</v>
      </c>
      <c r="B17" s="33" t="s">
        <v>936</v>
      </c>
      <c r="C17" s="34">
        <v>13664637</v>
      </c>
      <c r="D17" s="34">
        <v>14104920</v>
      </c>
      <c r="E17" s="34">
        <v>14104920</v>
      </c>
      <c r="F17" s="164">
        <f t="shared" si="0"/>
        <v>1</v>
      </c>
      <c r="J17" s="1"/>
    </row>
    <row r="18" spans="1:10" s="15" customFormat="1" ht="22.8" x14ac:dyDescent="0.25">
      <c r="A18" s="554" t="s">
        <v>124</v>
      </c>
      <c r="B18" s="33" t="s">
        <v>611</v>
      </c>
      <c r="C18" s="34">
        <v>2653416</v>
      </c>
      <c r="D18" s="34">
        <v>2644679</v>
      </c>
      <c r="E18" s="34">
        <v>2644679</v>
      </c>
      <c r="F18" s="164">
        <f t="shared" si="0"/>
        <v>1</v>
      </c>
      <c r="J18" s="1"/>
    </row>
    <row r="19" spans="1:10" s="15" customFormat="1" ht="15" customHeight="1" x14ac:dyDescent="0.25">
      <c r="A19" s="553" t="s">
        <v>69</v>
      </c>
      <c r="B19" s="22" t="s">
        <v>366</v>
      </c>
      <c r="C19" s="23">
        <v>0</v>
      </c>
      <c r="D19" s="23">
        <v>0</v>
      </c>
      <c r="E19" s="23">
        <v>2563058</v>
      </c>
      <c r="F19" s="159"/>
      <c r="J19" s="1"/>
    </row>
    <row r="20" spans="1:10" s="15" customFormat="1" ht="15" customHeight="1" x14ac:dyDescent="0.25">
      <c r="A20" s="553" t="s">
        <v>125</v>
      </c>
      <c r="B20" s="22" t="s">
        <v>568</v>
      </c>
      <c r="C20" s="23">
        <v>0</v>
      </c>
      <c r="D20" s="23">
        <v>0</v>
      </c>
      <c r="E20" s="23">
        <v>6181</v>
      </c>
      <c r="F20" s="159"/>
      <c r="J20" s="1"/>
    </row>
    <row r="21" spans="1:10" s="1" customFormat="1" ht="15" customHeight="1" x14ac:dyDescent="0.25">
      <c r="A21" s="553" t="s">
        <v>126</v>
      </c>
      <c r="B21" s="22" t="s">
        <v>569</v>
      </c>
      <c r="C21" s="23">
        <v>0</v>
      </c>
      <c r="D21" s="23">
        <v>0</v>
      </c>
      <c r="E21" s="23">
        <v>75440</v>
      </c>
      <c r="F21" s="159"/>
    </row>
    <row r="22" spans="1:10" s="97" customFormat="1" ht="15" customHeight="1" x14ac:dyDescent="0.25">
      <c r="A22" s="552" t="s">
        <v>127</v>
      </c>
      <c r="B22" s="41" t="s">
        <v>369</v>
      </c>
      <c r="C22" s="42">
        <v>110000</v>
      </c>
      <c r="D22" s="42">
        <v>110000</v>
      </c>
      <c r="E22" s="42">
        <v>75500</v>
      </c>
      <c r="F22" s="158">
        <f t="shared" ref="F22:F40" si="1">E22/D22</f>
        <v>0.6863636363636364</v>
      </c>
      <c r="J22" s="169"/>
    </row>
    <row r="23" spans="1:10" s="97" customFormat="1" ht="15" customHeight="1" x14ac:dyDescent="0.25">
      <c r="A23" s="552" t="s">
        <v>70</v>
      </c>
      <c r="B23" s="41" t="s">
        <v>370</v>
      </c>
      <c r="C23" s="42">
        <v>400000</v>
      </c>
      <c r="D23" s="42">
        <v>400000</v>
      </c>
      <c r="E23" s="42">
        <v>299731</v>
      </c>
      <c r="F23" s="158">
        <f t="shared" si="1"/>
        <v>0.74932750000000004</v>
      </c>
      <c r="J23" s="169"/>
    </row>
    <row r="24" spans="1:10" s="1" customFormat="1" ht="15" customHeight="1" x14ac:dyDescent="0.25">
      <c r="A24" s="553" t="s">
        <v>128</v>
      </c>
      <c r="B24" s="22" t="s">
        <v>939</v>
      </c>
      <c r="C24" s="23">
        <v>510000</v>
      </c>
      <c r="D24" s="23">
        <v>510000</v>
      </c>
      <c r="E24" s="23">
        <v>375231</v>
      </c>
      <c r="F24" s="160">
        <f t="shared" si="1"/>
        <v>0.73574705882352942</v>
      </c>
      <c r="J24"/>
    </row>
    <row r="25" spans="1:10" s="1" customFormat="1" ht="15" customHeight="1" x14ac:dyDescent="0.25">
      <c r="A25" s="552" t="s">
        <v>129</v>
      </c>
      <c r="B25" s="41" t="s">
        <v>372</v>
      </c>
      <c r="C25" s="42">
        <v>50000</v>
      </c>
      <c r="D25" s="42">
        <v>50000</v>
      </c>
      <c r="E25" s="42">
        <v>45141</v>
      </c>
      <c r="F25" s="158">
        <f t="shared" si="1"/>
        <v>0.90281999999999996</v>
      </c>
      <c r="J25"/>
    </row>
    <row r="26" spans="1:10" s="97" customFormat="1" ht="15" customHeight="1" x14ac:dyDescent="0.25">
      <c r="A26" s="552" t="s">
        <v>58</v>
      </c>
      <c r="B26" s="41" t="s">
        <v>373</v>
      </c>
      <c r="C26" s="42">
        <v>100000</v>
      </c>
      <c r="D26" s="42">
        <v>100000</v>
      </c>
      <c r="E26" s="42">
        <v>29108</v>
      </c>
      <c r="F26" s="158">
        <f t="shared" si="1"/>
        <v>0.29108000000000001</v>
      </c>
      <c r="J26" s="169"/>
    </row>
    <row r="27" spans="1:10" s="170" customFormat="1" ht="15" customHeight="1" x14ac:dyDescent="0.25">
      <c r="A27" s="553" t="s">
        <v>130</v>
      </c>
      <c r="B27" s="22" t="s">
        <v>940</v>
      </c>
      <c r="C27" s="23">
        <v>150000</v>
      </c>
      <c r="D27" s="23">
        <v>150000</v>
      </c>
      <c r="E27" s="23">
        <v>74249</v>
      </c>
      <c r="F27" s="160">
        <f t="shared" si="1"/>
        <v>0.49499333333333334</v>
      </c>
      <c r="J27" s="171"/>
    </row>
    <row r="28" spans="1:10" s="97" customFormat="1" ht="15" customHeight="1" x14ac:dyDescent="0.25">
      <c r="A28" s="552" t="s">
        <v>71</v>
      </c>
      <c r="B28" s="41" t="s">
        <v>374</v>
      </c>
      <c r="C28" s="42">
        <v>1900000</v>
      </c>
      <c r="D28" s="42">
        <v>1579729</v>
      </c>
      <c r="E28" s="42">
        <v>1579729</v>
      </c>
      <c r="F28" s="158">
        <f t="shared" si="1"/>
        <v>1</v>
      </c>
      <c r="J28" s="169"/>
    </row>
    <row r="29" spans="1:10" s="97" customFormat="1" ht="15" customHeight="1" x14ac:dyDescent="0.25">
      <c r="A29" s="552" t="s">
        <v>72</v>
      </c>
      <c r="B29" s="41" t="s">
        <v>375</v>
      </c>
      <c r="C29" s="42">
        <v>1326000</v>
      </c>
      <c r="D29" s="42">
        <v>1444950</v>
      </c>
      <c r="E29" s="42">
        <v>1444950</v>
      </c>
      <c r="F29" s="158">
        <f t="shared" si="1"/>
        <v>1</v>
      </c>
      <c r="J29" s="169"/>
    </row>
    <row r="30" spans="1:10" s="97" customFormat="1" ht="15" customHeight="1" x14ac:dyDescent="0.25">
      <c r="A30" s="552" t="s">
        <v>73</v>
      </c>
      <c r="B30" s="41" t="s">
        <v>570</v>
      </c>
      <c r="C30" s="42">
        <v>500000</v>
      </c>
      <c r="D30" s="42">
        <v>400000</v>
      </c>
      <c r="E30" s="42">
        <v>16003</v>
      </c>
      <c r="F30" s="158">
        <f t="shared" si="1"/>
        <v>4.0007500000000001E-2</v>
      </c>
      <c r="J30" s="169"/>
    </row>
    <row r="31" spans="1:10" s="97" customFormat="1" ht="15" customHeight="1" x14ac:dyDescent="0.25">
      <c r="A31" s="552" t="s">
        <v>74</v>
      </c>
      <c r="B31" s="41" t="s">
        <v>571</v>
      </c>
      <c r="C31" s="42">
        <v>450000</v>
      </c>
      <c r="D31" s="42">
        <v>450000</v>
      </c>
      <c r="E31" s="42">
        <v>420000</v>
      </c>
      <c r="F31" s="158">
        <f t="shared" si="1"/>
        <v>0.93333333333333335</v>
      </c>
      <c r="J31" s="169"/>
    </row>
    <row r="32" spans="1:10" s="97" customFormat="1" ht="15" customHeight="1" x14ac:dyDescent="0.25">
      <c r="A32" s="552" t="s">
        <v>131</v>
      </c>
      <c r="B32" s="41" t="s">
        <v>379</v>
      </c>
      <c r="C32" s="42">
        <v>350000</v>
      </c>
      <c r="D32" s="42">
        <v>350000</v>
      </c>
      <c r="E32" s="42">
        <v>199187</v>
      </c>
      <c r="F32" s="158">
        <f t="shared" si="1"/>
        <v>0.56910571428571433</v>
      </c>
      <c r="J32" s="169"/>
    </row>
    <row r="33" spans="1:10" s="170" customFormat="1" ht="15" customHeight="1" x14ac:dyDescent="0.25">
      <c r="A33" s="555" t="s">
        <v>132</v>
      </c>
      <c r="B33" s="22" t="s">
        <v>941</v>
      </c>
      <c r="C33" s="23">
        <v>4526000</v>
      </c>
      <c r="D33" s="23">
        <v>4224679</v>
      </c>
      <c r="E33" s="23">
        <v>3659869</v>
      </c>
      <c r="F33" s="160">
        <f>E33/D33</f>
        <v>0.86630700225981672</v>
      </c>
      <c r="J33" s="171"/>
    </row>
    <row r="34" spans="1:10" s="97" customFormat="1" ht="15" customHeight="1" x14ac:dyDescent="0.25">
      <c r="A34" s="552" t="s">
        <v>119</v>
      </c>
      <c r="B34" s="41" t="s">
        <v>380</v>
      </c>
      <c r="C34" s="42">
        <v>50000</v>
      </c>
      <c r="D34" s="42">
        <v>50000</v>
      </c>
      <c r="E34" s="42">
        <v>48154</v>
      </c>
      <c r="F34" s="162">
        <f t="shared" si="1"/>
        <v>0.96308000000000005</v>
      </c>
      <c r="J34" s="169"/>
    </row>
    <row r="35" spans="1:10" s="170" customFormat="1" ht="16.5" customHeight="1" x14ac:dyDescent="0.25">
      <c r="A35" s="553" t="s">
        <v>133</v>
      </c>
      <c r="B35" s="22" t="s">
        <v>942</v>
      </c>
      <c r="C35" s="23">
        <v>50000</v>
      </c>
      <c r="D35" s="23">
        <v>50000</v>
      </c>
      <c r="E35" s="23">
        <v>48154</v>
      </c>
      <c r="F35" s="159">
        <f t="shared" si="1"/>
        <v>0.96308000000000005</v>
      </c>
      <c r="J35" s="171"/>
    </row>
    <row r="36" spans="1:10" s="97" customFormat="1" ht="24" x14ac:dyDescent="0.25">
      <c r="A36" s="552" t="s">
        <v>75</v>
      </c>
      <c r="B36" s="41" t="s">
        <v>381</v>
      </c>
      <c r="C36" s="42">
        <v>913500</v>
      </c>
      <c r="D36" s="42">
        <v>760275</v>
      </c>
      <c r="E36" s="42">
        <v>547772</v>
      </c>
      <c r="F36" s="162">
        <f t="shared" si="1"/>
        <v>0.72049192726316136</v>
      </c>
      <c r="J36" s="169"/>
    </row>
    <row r="37" spans="1:10" s="97" customFormat="1" ht="15" customHeight="1" x14ac:dyDescent="0.25">
      <c r="A37" s="670" t="s">
        <v>120</v>
      </c>
      <c r="B37" s="41" t="s">
        <v>383</v>
      </c>
      <c r="C37" s="42">
        <v>447</v>
      </c>
      <c r="D37" s="42">
        <v>447</v>
      </c>
      <c r="E37" s="42">
        <v>1</v>
      </c>
      <c r="F37" s="162">
        <f t="shared" si="1"/>
        <v>2.2371364653243847E-3</v>
      </c>
      <c r="J37" s="169"/>
    </row>
    <row r="38" spans="1:10" s="170" customFormat="1" ht="24" x14ac:dyDescent="0.25">
      <c r="A38" s="556" t="s">
        <v>134</v>
      </c>
      <c r="B38" s="22" t="s">
        <v>943</v>
      </c>
      <c r="C38" s="23">
        <v>913947</v>
      </c>
      <c r="D38" s="23">
        <v>760722</v>
      </c>
      <c r="E38" s="23">
        <v>547773</v>
      </c>
      <c r="F38" s="159">
        <f t="shared" si="1"/>
        <v>0.72006988098148861</v>
      </c>
      <c r="J38" s="171"/>
    </row>
    <row r="39" spans="1:10" s="1" customFormat="1" ht="15" customHeight="1" x14ac:dyDescent="0.25">
      <c r="A39" s="557" t="s">
        <v>121</v>
      </c>
      <c r="B39" s="165" t="s">
        <v>944</v>
      </c>
      <c r="C39" s="166">
        <f>C24+C27+C33+C35+C38</f>
        <v>6149947</v>
      </c>
      <c r="D39" s="166">
        <f t="shared" ref="D39:E39" si="2">D24+D27+D33+D35+D38</f>
        <v>5695401</v>
      </c>
      <c r="E39" s="166">
        <f t="shared" si="2"/>
        <v>4705276</v>
      </c>
      <c r="F39" s="167">
        <f t="shared" si="1"/>
        <v>0.82615359304814528</v>
      </c>
      <c r="J39"/>
    </row>
    <row r="40" spans="1:10" s="1" customFormat="1" ht="15" customHeight="1" x14ac:dyDescent="0.25">
      <c r="A40" s="745" t="s">
        <v>76</v>
      </c>
      <c r="B40" s="746" t="s">
        <v>945</v>
      </c>
      <c r="C40" s="747">
        <f>C17+C18+C39</f>
        <v>22468000</v>
      </c>
      <c r="D40" s="747">
        <f>D17+D18+D39</f>
        <v>22445000</v>
      </c>
      <c r="E40" s="747">
        <f>E17+E18+E39</f>
        <v>21454875</v>
      </c>
      <c r="F40" s="748">
        <f t="shared" si="1"/>
        <v>0.95588661171753175</v>
      </c>
      <c r="J40"/>
    </row>
    <row r="41" spans="1:10" s="1" customFormat="1" ht="15" customHeight="1" x14ac:dyDescent="0.25">
      <c r="A41" s="550" t="s">
        <v>77</v>
      </c>
      <c r="B41" s="53" t="s">
        <v>946</v>
      </c>
      <c r="C41" s="54">
        <f>C40</f>
        <v>22468000</v>
      </c>
      <c r="D41" s="54">
        <f t="shared" ref="D41:E41" si="3">D40</f>
        <v>22445000</v>
      </c>
      <c r="E41" s="54">
        <f t="shared" si="3"/>
        <v>21454875</v>
      </c>
      <c r="F41" s="64">
        <f>E41/D41</f>
        <v>0.95588661171753175</v>
      </c>
      <c r="J41"/>
    </row>
    <row r="42" spans="1:10" ht="15" customHeight="1" thickBot="1" x14ac:dyDescent="0.3">
      <c r="A42" s="781" t="s">
        <v>712</v>
      </c>
      <c r="B42" s="749" t="s">
        <v>276</v>
      </c>
      <c r="C42" s="750">
        <v>0</v>
      </c>
      <c r="D42" s="750">
        <v>0</v>
      </c>
      <c r="E42" s="750">
        <v>0</v>
      </c>
      <c r="F42" s="751"/>
    </row>
    <row r="43" spans="1:10" ht="18" customHeight="1" thickTop="1" thickBot="1" x14ac:dyDescent="0.3">
      <c r="A43" s="560" t="s">
        <v>937</v>
      </c>
      <c r="B43" s="68" t="s">
        <v>947</v>
      </c>
      <c r="C43" s="69">
        <f>C41+C42</f>
        <v>22468000</v>
      </c>
      <c r="D43" s="69">
        <f>D41+D42</f>
        <v>22445000</v>
      </c>
      <c r="E43" s="69">
        <f>E41+E42</f>
        <v>21454875</v>
      </c>
      <c r="F43" s="70">
        <f>E43/D43</f>
        <v>0.95588661171753175</v>
      </c>
    </row>
    <row r="44" spans="1:10" ht="13.5" customHeight="1" thickTop="1" thickBot="1" x14ac:dyDescent="0.3">
      <c r="A44" s="971" t="s">
        <v>938</v>
      </c>
      <c r="B44" s="972" t="s">
        <v>51</v>
      </c>
      <c r="C44" s="973">
        <v>3</v>
      </c>
      <c r="D44" s="974">
        <v>3</v>
      </c>
      <c r="E44" s="973">
        <v>3</v>
      </c>
      <c r="F44" s="975"/>
    </row>
    <row r="45" spans="1:10" ht="13.2" thickTop="1" x14ac:dyDescent="0.25"/>
  </sheetData>
  <mergeCells count="1">
    <mergeCell ref="A4:F4"/>
  </mergeCells>
  <phoneticPr fontId="19" type="noConversion"/>
  <pageMargins left="0.74803149606299213" right="0.74803149606299213" top="0.78740157480314965" bottom="0.78740157480314965" header="0.51181102362204722" footer="0.51181102362204722"/>
  <pageSetup scale="92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zoomScaleNormal="100" workbookViewId="0"/>
  </sheetViews>
  <sheetFormatPr defaultRowHeight="12.6" x14ac:dyDescent="0.25"/>
  <cols>
    <col min="1" max="1" width="5.6640625" customWidth="1"/>
    <col min="2" max="2" width="35.5546875" customWidth="1"/>
    <col min="3" max="12" width="10.5546875" customWidth="1"/>
  </cols>
  <sheetData>
    <row r="1" spans="1:12" s="1" customFormat="1" ht="1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439" t="s">
        <v>329</v>
      </c>
    </row>
    <row r="2" spans="1:12" s="1" customFormat="1" ht="1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439" t="str">
        <f>'1.d sz. melléklet'!F2</f>
        <v>a  6/2020. (VI.11.) önkormányzati rendelethez</v>
      </c>
    </row>
    <row r="3" spans="1:12" ht="1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s="2" customFormat="1" ht="15" customHeight="1" x14ac:dyDescent="0.25">
      <c r="A4" s="1002" t="s">
        <v>78</v>
      </c>
      <c r="B4" s="1003"/>
      <c r="C4" s="1003"/>
      <c r="D4" s="1003"/>
      <c r="E4" s="1003"/>
      <c r="F4" s="1003"/>
      <c r="G4" s="1003"/>
      <c r="H4" s="1003"/>
      <c r="I4" s="1003"/>
      <c r="J4" s="1003"/>
      <c r="K4" s="1003"/>
      <c r="L4" s="1003"/>
    </row>
    <row r="5" spans="1:12" s="2" customFormat="1" ht="15" customHeight="1" thickBot="1" x14ac:dyDescent="0.3">
      <c r="A5" s="13"/>
      <c r="B5" s="12"/>
      <c r="C5" s="12"/>
      <c r="D5" s="12"/>
      <c r="E5" s="12"/>
      <c r="F5" s="12"/>
      <c r="G5" s="12"/>
      <c r="H5" s="12"/>
      <c r="I5" s="12"/>
      <c r="J5" s="12"/>
      <c r="K5" s="12"/>
      <c r="L5" s="265" t="s">
        <v>529</v>
      </c>
    </row>
    <row r="6" spans="1:12" s="2" customFormat="1" ht="60.75" customHeight="1" thickTop="1" x14ac:dyDescent="0.25">
      <c r="A6" s="85" t="s">
        <v>140</v>
      </c>
      <c r="B6" s="261" t="s">
        <v>122</v>
      </c>
      <c r="C6" s="86" t="s">
        <v>235</v>
      </c>
      <c r="D6" s="86" t="s">
        <v>222</v>
      </c>
      <c r="E6" s="86" t="s">
        <v>223</v>
      </c>
      <c r="F6" s="86" t="s">
        <v>87</v>
      </c>
      <c r="G6" s="86" t="s">
        <v>224</v>
      </c>
      <c r="H6" s="86" t="s">
        <v>225</v>
      </c>
      <c r="I6" s="86" t="s">
        <v>85</v>
      </c>
      <c r="J6" s="86" t="s">
        <v>226</v>
      </c>
      <c r="K6" s="86" t="s">
        <v>236</v>
      </c>
      <c r="L6" s="87" t="s">
        <v>86</v>
      </c>
    </row>
    <row r="7" spans="1:12" s="2" customFormat="1" ht="15" customHeight="1" thickBot="1" x14ac:dyDescent="0.3">
      <c r="A7" s="916" t="s">
        <v>447</v>
      </c>
      <c r="B7" s="917" t="s">
        <v>448</v>
      </c>
      <c r="C7" s="95" t="s">
        <v>449</v>
      </c>
      <c r="D7" s="95" t="s">
        <v>450</v>
      </c>
      <c r="E7" s="95" t="s">
        <v>451</v>
      </c>
      <c r="F7" s="95" t="s">
        <v>452</v>
      </c>
      <c r="G7" s="95" t="s">
        <v>453</v>
      </c>
      <c r="H7" s="95" t="s">
        <v>454</v>
      </c>
      <c r="I7" s="95" t="s">
        <v>455</v>
      </c>
      <c r="J7" s="95" t="s">
        <v>456</v>
      </c>
      <c r="K7" s="95" t="s">
        <v>457</v>
      </c>
      <c r="L7" s="101" t="s">
        <v>458</v>
      </c>
    </row>
    <row r="8" spans="1:12" ht="15" customHeight="1" thickTop="1" x14ac:dyDescent="0.25">
      <c r="A8" s="60" t="s">
        <v>59</v>
      </c>
      <c r="B8" s="61" t="s">
        <v>717</v>
      </c>
      <c r="C8" s="62">
        <v>1</v>
      </c>
      <c r="D8" s="62">
        <v>2488800</v>
      </c>
      <c r="E8" s="62">
        <v>160000</v>
      </c>
      <c r="F8" s="62">
        <v>0</v>
      </c>
      <c r="G8" s="62">
        <v>0</v>
      </c>
      <c r="H8" s="62">
        <v>156699</v>
      </c>
      <c r="I8" s="62">
        <v>0</v>
      </c>
      <c r="J8" s="62">
        <v>0</v>
      </c>
      <c r="K8" s="62">
        <v>0</v>
      </c>
      <c r="L8" s="246">
        <v>0</v>
      </c>
    </row>
    <row r="9" spans="1:12" ht="15" customHeight="1" x14ac:dyDescent="0.25">
      <c r="A9" s="911" t="s">
        <v>60</v>
      </c>
      <c r="B9" s="912" t="s">
        <v>718</v>
      </c>
      <c r="C9" s="23">
        <v>1</v>
      </c>
      <c r="D9" s="23">
        <v>3717945</v>
      </c>
      <c r="E9" s="23">
        <v>160000</v>
      </c>
      <c r="F9" s="23">
        <v>0</v>
      </c>
      <c r="G9" s="23">
        <v>931770</v>
      </c>
      <c r="H9" s="23">
        <v>156699</v>
      </c>
      <c r="I9" s="23">
        <v>112204</v>
      </c>
      <c r="J9" s="23">
        <v>0</v>
      </c>
      <c r="K9" s="23">
        <v>0</v>
      </c>
      <c r="L9" s="50">
        <v>0</v>
      </c>
    </row>
    <row r="10" spans="1:12" ht="15" customHeight="1" x14ac:dyDescent="0.25">
      <c r="A10" s="911" t="s">
        <v>61</v>
      </c>
      <c r="B10" s="912" t="s">
        <v>719</v>
      </c>
      <c r="C10" s="23">
        <v>1</v>
      </c>
      <c r="D10" s="23">
        <v>5252625</v>
      </c>
      <c r="E10" s="23">
        <v>160000</v>
      </c>
      <c r="F10" s="23">
        <v>0</v>
      </c>
      <c r="G10" s="23">
        <v>0</v>
      </c>
      <c r="H10" s="23">
        <v>160932</v>
      </c>
      <c r="I10" s="23">
        <v>204130</v>
      </c>
      <c r="J10" s="23">
        <v>0</v>
      </c>
      <c r="K10" s="23">
        <v>0</v>
      </c>
      <c r="L10" s="50">
        <v>0</v>
      </c>
    </row>
    <row r="11" spans="1:12" ht="25.5" customHeight="1" x14ac:dyDescent="0.25">
      <c r="A11" s="32" t="s">
        <v>62</v>
      </c>
      <c r="B11" s="33" t="s">
        <v>720</v>
      </c>
      <c r="C11" s="34">
        <v>3</v>
      </c>
      <c r="D11" s="34">
        <v>11459370</v>
      </c>
      <c r="E11" s="34">
        <v>480000</v>
      </c>
      <c r="F11" s="34">
        <v>0</v>
      </c>
      <c r="G11" s="34">
        <v>931770</v>
      </c>
      <c r="H11" s="34">
        <v>474330</v>
      </c>
      <c r="I11" s="34">
        <v>316334</v>
      </c>
      <c r="J11" s="34">
        <v>0</v>
      </c>
      <c r="K11" s="34">
        <v>0</v>
      </c>
      <c r="L11" s="72">
        <v>0</v>
      </c>
    </row>
    <row r="12" spans="1:12" x14ac:dyDescent="0.25">
      <c r="A12" s="913" t="s">
        <v>63</v>
      </c>
      <c r="B12" s="914" t="s">
        <v>721</v>
      </c>
      <c r="C12" s="915">
        <v>3</v>
      </c>
      <c r="D12" s="915">
        <v>11459370</v>
      </c>
      <c r="E12" s="915">
        <v>480000</v>
      </c>
      <c r="F12" s="915">
        <v>0</v>
      </c>
      <c r="G12" s="915">
        <v>931770</v>
      </c>
      <c r="H12" s="915">
        <v>474330</v>
      </c>
      <c r="I12" s="915">
        <v>316334</v>
      </c>
      <c r="J12" s="915">
        <v>0</v>
      </c>
      <c r="K12" s="915">
        <v>0</v>
      </c>
      <c r="L12" s="918">
        <v>0</v>
      </c>
    </row>
    <row r="13" spans="1:12" ht="36" x14ac:dyDescent="0.25">
      <c r="A13" s="911" t="s">
        <v>64</v>
      </c>
      <c r="B13" s="912" t="s">
        <v>232</v>
      </c>
      <c r="C13" s="23">
        <v>3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50">
        <v>0</v>
      </c>
    </row>
    <row r="14" spans="1:12" ht="24" x14ac:dyDescent="0.25">
      <c r="A14" s="911" t="s">
        <v>65</v>
      </c>
      <c r="B14" s="912" t="s">
        <v>233</v>
      </c>
      <c r="C14" s="23">
        <v>3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50">
        <v>0</v>
      </c>
    </row>
    <row r="15" spans="1:12" ht="24.6" thickBot="1" x14ac:dyDescent="0.3">
      <c r="A15" s="25" t="s">
        <v>66</v>
      </c>
      <c r="B15" s="26" t="s">
        <v>234</v>
      </c>
      <c r="C15" s="27">
        <v>3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51">
        <v>0</v>
      </c>
    </row>
    <row r="16" spans="1:12" ht="13.2" thickTop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1:12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 x14ac:dyDescent="0.25">
      <c r="C18" s="9"/>
      <c r="D18" s="9"/>
      <c r="E18" s="9"/>
      <c r="F18" s="9"/>
      <c r="G18" s="9"/>
      <c r="H18" s="9"/>
      <c r="I18" s="9"/>
      <c r="J18" s="9"/>
      <c r="K18" s="9"/>
      <c r="L18" s="9"/>
    </row>
    <row r="19" spans="1:12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2" x14ac:dyDescent="0.25">
      <c r="A21" s="9"/>
      <c r="C21" s="9"/>
      <c r="D21" s="9"/>
      <c r="E21" s="9"/>
      <c r="F21" s="9"/>
      <c r="G21" s="9"/>
      <c r="H21" s="9"/>
      <c r="I21" s="9"/>
      <c r="J21" s="9"/>
      <c r="K21" s="9"/>
      <c r="L21" s="9"/>
    </row>
  </sheetData>
  <mergeCells count="1">
    <mergeCell ref="A4:L4"/>
  </mergeCells>
  <pageMargins left="0.75" right="0.75" top="1" bottom="1" header="0.5" footer="0.5"/>
  <pageSetup scale="84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5"/>
  <dimension ref="A1:E27"/>
  <sheetViews>
    <sheetView zoomScaleNormal="100" workbookViewId="0"/>
  </sheetViews>
  <sheetFormatPr defaultRowHeight="12.6" x14ac:dyDescent="0.25"/>
  <cols>
    <col min="1" max="1" width="5.6640625" style="9" customWidth="1"/>
    <col min="2" max="2" width="60.6640625" style="9" customWidth="1"/>
    <col min="3" max="3" width="15.6640625" style="9" customWidth="1"/>
    <col min="5" max="6" width="10" bestFit="1" customWidth="1"/>
  </cols>
  <sheetData>
    <row r="1" spans="1:3" s="1" customFormat="1" ht="15" customHeight="1" x14ac:dyDescent="0.25">
      <c r="A1" s="4"/>
      <c r="B1" s="4"/>
      <c r="C1" s="5" t="s">
        <v>722</v>
      </c>
    </row>
    <row r="2" spans="1:3" s="1" customFormat="1" ht="15" customHeight="1" x14ac:dyDescent="0.25">
      <c r="A2" s="4"/>
      <c r="B2" s="4"/>
      <c r="C2" s="5" t="str">
        <f>'1.d sz. melléklet'!F2</f>
        <v>a  6/2020. (VI.11.) önkormányzati rendelethez</v>
      </c>
    </row>
    <row r="3" spans="1:3" s="1" customFormat="1" ht="15" customHeight="1" x14ac:dyDescent="0.25">
      <c r="A3" s="8"/>
      <c r="B3" s="8"/>
      <c r="C3" s="8"/>
    </row>
    <row r="4" spans="1:3" s="1" customFormat="1" ht="15" customHeight="1" x14ac:dyDescent="0.25">
      <c r="A4" s="978" t="s">
        <v>948</v>
      </c>
      <c r="B4" s="978"/>
      <c r="C4" s="978"/>
    </row>
    <row r="5" spans="1:3" s="1" customFormat="1" ht="15" customHeight="1" thickBot="1" x14ac:dyDescent="0.3">
      <c r="A5" s="10"/>
      <c r="B5" s="10"/>
      <c r="C5" s="5" t="s">
        <v>529</v>
      </c>
    </row>
    <row r="6" spans="1:3" s="1" customFormat="1" ht="24.6" thickTop="1" x14ac:dyDescent="0.25">
      <c r="A6" s="29" t="s">
        <v>140</v>
      </c>
      <c r="B6" s="30" t="s">
        <v>122</v>
      </c>
      <c r="C6" s="31" t="s">
        <v>41</v>
      </c>
    </row>
    <row r="7" spans="1:3" s="1" customFormat="1" ht="15" customHeight="1" thickBot="1" x14ac:dyDescent="0.3">
      <c r="A7" s="46" t="s">
        <v>447</v>
      </c>
      <c r="B7" s="47" t="s">
        <v>461</v>
      </c>
      <c r="C7" s="48" t="s">
        <v>449</v>
      </c>
    </row>
    <row r="8" spans="1:3" s="1" customFormat="1" ht="15" customHeight="1" thickTop="1" x14ac:dyDescent="0.25">
      <c r="A8" s="1009" t="s">
        <v>42</v>
      </c>
      <c r="B8" s="1010"/>
      <c r="C8" s="1011"/>
    </row>
    <row r="9" spans="1:3" s="1" customFormat="1" ht="24" x14ac:dyDescent="0.25">
      <c r="A9" s="21" t="s">
        <v>59</v>
      </c>
      <c r="B9" s="22" t="s">
        <v>43</v>
      </c>
      <c r="C9" s="50">
        <v>864773</v>
      </c>
    </row>
    <row r="10" spans="1:3" s="1" customFormat="1" ht="15" customHeight="1" x14ac:dyDescent="0.25">
      <c r="A10" s="21" t="s">
        <v>60</v>
      </c>
      <c r="B10" s="22" t="s">
        <v>44</v>
      </c>
      <c r="C10" s="50">
        <v>0</v>
      </c>
    </row>
    <row r="11" spans="1:3" s="1" customFormat="1" ht="15" customHeight="1" x14ac:dyDescent="0.25">
      <c r="A11" s="21" t="s">
        <v>61</v>
      </c>
      <c r="B11" s="22" t="s">
        <v>45</v>
      </c>
      <c r="C11" s="50">
        <v>19050</v>
      </c>
    </row>
    <row r="12" spans="1:3" s="1" customFormat="1" ht="15" customHeight="1" x14ac:dyDescent="0.25">
      <c r="A12" s="21" t="s">
        <v>62</v>
      </c>
      <c r="B12" s="22" t="s">
        <v>46</v>
      </c>
      <c r="C12" s="50">
        <v>0</v>
      </c>
    </row>
    <row r="13" spans="1:3" s="1" customFormat="1" ht="15" customHeight="1" x14ac:dyDescent="0.25">
      <c r="A13" s="32" t="s">
        <v>63</v>
      </c>
      <c r="B13" s="33" t="s">
        <v>47</v>
      </c>
      <c r="C13" s="72">
        <f>SUM(C9:C12)</f>
        <v>883823</v>
      </c>
    </row>
    <row r="14" spans="1:3" s="1" customFormat="1" ht="15" customHeight="1" x14ac:dyDescent="0.25">
      <c r="A14" s="32" t="s">
        <v>64</v>
      </c>
      <c r="B14" s="33" t="s">
        <v>510</v>
      </c>
      <c r="C14" s="72">
        <f>'28.sz. melléklet'!E16-'28.sz. melléklet'!E13</f>
        <v>21558112</v>
      </c>
    </row>
    <row r="15" spans="1:3" s="1" customFormat="1" ht="15" customHeight="1" x14ac:dyDescent="0.25">
      <c r="A15" s="32" t="s">
        <v>65</v>
      </c>
      <c r="B15" s="33" t="s">
        <v>491</v>
      </c>
      <c r="C15" s="72">
        <f>0-'29.sz. melléklet'!E43</f>
        <v>-21454875</v>
      </c>
    </row>
    <row r="16" spans="1:3" s="1" customFormat="1" ht="15" customHeight="1" x14ac:dyDescent="0.25">
      <c r="A16" s="546" t="s">
        <v>66</v>
      </c>
      <c r="B16" s="547" t="s">
        <v>507</v>
      </c>
      <c r="C16" s="50">
        <v>0</v>
      </c>
    </row>
    <row r="17" spans="1:5" s="170" customFormat="1" ht="24" x14ac:dyDescent="0.25">
      <c r="A17" s="546" t="s">
        <v>67</v>
      </c>
      <c r="B17" s="547" t="s">
        <v>508</v>
      </c>
      <c r="C17" s="50">
        <v>3900</v>
      </c>
    </row>
    <row r="18" spans="1:5" s="170" customFormat="1" ht="15" customHeight="1" x14ac:dyDescent="0.25">
      <c r="A18" s="546" t="s">
        <v>68</v>
      </c>
      <c r="B18" s="22" t="s">
        <v>509</v>
      </c>
      <c r="C18" s="50">
        <v>0</v>
      </c>
    </row>
    <row r="19" spans="1:5" s="1" customFormat="1" ht="15" customHeight="1" x14ac:dyDescent="0.25">
      <c r="A19" s="32">
        <v>11</v>
      </c>
      <c r="B19" s="33" t="s">
        <v>506</v>
      </c>
      <c r="C19" s="72">
        <f>SUM(C16:C18)</f>
        <v>3900</v>
      </c>
      <c r="D19" s="49"/>
      <c r="E19" s="49"/>
    </row>
    <row r="20" spans="1:5" s="1" customFormat="1" ht="15" customHeight="1" x14ac:dyDescent="0.25">
      <c r="A20" s="1012" t="s">
        <v>48</v>
      </c>
      <c r="B20" s="1013"/>
      <c r="C20" s="1014"/>
    </row>
    <row r="21" spans="1:5" s="1" customFormat="1" ht="24" x14ac:dyDescent="0.25">
      <c r="A21" s="21">
        <v>12</v>
      </c>
      <c r="B21" s="22" t="s">
        <v>43</v>
      </c>
      <c r="C21" s="50">
        <v>947080</v>
      </c>
    </row>
    <row r="22" spans="1:5" s="1" customFormat="1" ht="15" customHeight="1" x14ac:dyDescent="0.25">
      <c r="A22" s="21">
        <v>13</v>
      </c>
      <c r="B22" s="22" t="s">
        <v>44</v>
      </c>
      <c r="C22" s="50">
        <v>0</v>
      </c>
    </row>
    <row r="23" spans="1:5" s="1" customFormat="1" ht="15" customHeight="1" x14ac:dyDescent="0.25">
      <c r="A23" s="21">
        <v>14</v>
      </c>
      <c r="B23" s="22" t="s">
        <v>45</v>
      </c>
      <c r="C23" s="50">
        <v>43880</v>
      </c>
    </row>
    <row r="24" spans="1:5" s="1" customFormat="1" ht="15" customHeight="1" x14ac:dyDescent="0.25">
      <c r="A24" s="21">
        <v>15</v>
      </c>
      <c r="B24" s="22" t="s">
        <v>46</v>
      </c>
      <c r="C24" s="50">
        <v>0</v>
      </c>
    </row>
    <row r="25" spans="1:5" s="1" customFormat="1" ht="15" customHeight="1" thickBot="1" x14ac:dyDescent="0.3">
      <c r="A25" s="73">
        <v>16</v>
      </c>
      <c r="B25" s="74" t="s">
        <v>492</v>
      </c>
      <c r="C25" s="75">
        <f>SUM(C21:C24)</f>
        <v>990960</v>
      </c>
    </row>
    <row r="26" spans="1:5" s="1" customFormat="1" ht="15" customHeight="1" thickTop="1" x14ac:dyDescent="0.25">
      <c r="A26" s="8"/>
      <c r="B26" s="8"/>
      <c r="C26" s="8"/>
    </row>
    <row r="27" spans="1:5" x14ac:dyDescent="0.25">
      <c r="C27" s="772"/>
    </row>
  </sheetData>
  <mergeCells count="3">
    <mergeCell ref="A4:C4"/>
    <mergeCell ref="A8:C8"/>
    <mergeCell ref="A20:C20"/>
  </mergeCells>
  <phoneticPr fontId="0" type="noConversion"/>
  <pageMargins left="0.74803149606299213" right="0.74803149606299213" top="0.98425196850393704" bottom="0.98425196850393704" header="0.51181102362204722" footer="0.51181102362204722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G38"/>
  <sheetViews>
    <sheetView zoomScaleNormal="100" workbookViewId="0"/>
  </sheetViews>
  <sheetFormatPr defaultRowHeight="12.6" x14ac:dyDescent="0.25"/>
  <cols>
    <col min="1" max="1" width="5.6640625" style="9" customWidth="1"/>
    <col min="2" max="2" width="40.109375" style="9" customWidth="1"/>
    <col min="3" max="5" width="10.6640625" style="9" customWidth="1"/>
    <col min="6" max="6" width="8.6640625" style="9" customWidth="1"/>
  </cols>
  <sheetData>
    <row r="1" spans="1:7" s="15" customFormat="1" ht="15" customHeight="1" x14ac:dyDescent="0.25">
      <c r="A1" s="14"/>
      <c r="B1" s="14"/>
      <c r="C1" s="4"/>
      <c r="D1" s="4"/>
      <c r="E1" s="4"/>
      <c r="F1" s="5" t="s">
        <v>396</v>
      </c>
      <c r="G1" s="14"/>
    </row>
    <row r="2" spans="1:7" s="15" customFormat="1" ht="15" customHeight="1" x14ac:dyDescent="0.25">
      <c r="A2" s="14"/>
      <c r="B2" s="14"/>
      <c r="C2" s="4"/>
      <c r="D2" s="4"/>
      <c r="E2" s="4"/>
      <c r="F2" s="5" t="str">
        <f>'1.a sz. mellélet'!E2</f>
        <v>a  6/2020. (VI.11.) önkormányzati rendelethez</v>
      </c>
      <c r="G2" s="14"/>
    </row>
    <row r="3" spans="1:7" s="15" customFormat="1" ht="15" customHeight="1" x14ac:dyDescent="0.25">
      <c r="A3" s="14"/>
      <c r="B3" s="14"/>
      <c r="C3" s="8"/>
      <c r="D3" s="8"/>
      <c r="E3" s="8"/>
      <c r="F3" s="8"/>
      <c r="G3" s="14"/>
    </row>
    <row r="4" spans="1:7" s="15" customFormat="1" ht="15" customHeight="1" x14ac:dyDescent="0.25">
      <c r="A4" s="979" t="s">
        <v>727</v>
      </c>
      <c r="B4" s="979"/>
      <c r="C4" s="979"/>
      <c r="D4" s="979"/>
      <c r="E4" s="979"/>
      <c r="F4" s="979"/>
      <c r="G4" s="14"/>
    </row>
    <row r="5" spans="1:7" s="15" customFormat="1" ht="15" customHeight="1" thickBot="1" x14ac:dyDescent="0.3">
      <c r="A5" s="340"/>
      <c r="B5" s="340"/>
      <c r="C5" s="340"/>
      <c r="D5" s="340"/>
      <c r="E5" s="340"/>
      <c r="F5" s="5" t="s">
        <v>529</v>
      </c>
      <c r="G5" s="14"/>
    </row>
    <row r="6" spans="1:7" s="15" customFormat="1" ht="24.6" thickTop="1" x14ac:dyDescent="0.25">
      <c r="A6" s="394" t="s">
        <v>387</v>
      </c>
      <c r="B6" s="395" t="s">
        <v>122</v>
      </c>
      <c r="C6" s="396" t="s">
        <v>135</v>
      </c>
      <c r="D6" s="397" t="s">
        <v>136</v>
      </c>
      <c r="E6" s="30" t="s">
        <v>137</v>
      </c>
      <c r="F6" s="31" t="s">
        <v>139</v>
      </c>
    </row>
    <row r="7" spans="1:7" s="15" customFormat="1" ht="15" customHeight="1" thickBot="1" x14ac:dyDescent="0.3">
      <c r="A7" s="398" t="s">
        <v>447</v>
      </c>
      <c r="B7" s="343" t="s">
        <v>461</v>
      </c>
      <c r="C7" s="344" t="s">
        <v>449</v>
      </c>
      <c r="D7" s="344" t="s">
        <v>450</v>
      </c>
      <c r="E7" s="344" t="s">
        <v>451</v>
      </c>
      <c r="F7" s="399" t="s">
        <v>452</v>
      </c>
    </row>
    <row r="8" spans="1:7" s="1" customFormat="1" ht="15" customHeight="1" thickTop="1" x14ac:dyDescent="0.25">
      <c r="A8" s="980" t="s">
        <v>91</v>
      </c>
      <c r="B8" s="981"/>
      <c r="C8" s="981"/>
      <c r="D8" s="981"/>
      <c r="E8" s="981"/>
      <c r="F8" s="982"/>
    </row>
    <row r="9" spans="1:7" s="1" customFormat="1" ht="15" customHeight="1" x14ac:dyDescent="0.25">
      <c r="A9" s="386" t="s">
        <v>59</v>
      </c>
      <c r="B9" s="782" t="s">
        <v>612</v>
      </c>
      <c r="C9" s="350">
        <f>SUM(C10:C11)</f>
        <v>69237657</v>
      </c>
      <c r="D9" s="350">
        <f t="shared" ref="D9:E9" si="0">SUM(D10:D11)</f>
        <v>81113094</v>
      </c>
      <c r="E9" s="350">
        <f t="shared" si="0"/>
        <v>83033759</v>
      </c>
      <c r="F9" s="461">
        <f>E9/D9</f>
        <v>1.0236788526399943</v>
      </c>
    </row>
    <row r="10" spans="1:7" s="1" customFormat="1" ht="15" customHeight="1" x14ac:dyDescent="0.25">
      <c r="A10" s="548" t="s">
        <v>60</v>
      </c>
      <c r="B10" s="351" t="s">
        <v>96</v>
      </c>
      <c r="C10" s="352">
        <f>'5.sz. melléklet'!C13</f>
        <v>62551911</v>
      </c>
      <c r="D10" s="352">
        <f>'5.sz. melléklet'!D13</f>
        <v>73656638</v>
      </c>
      <c r="E10" s="352">
        <f>'5.sz. melléklet'!E13</f>
        <v>73656638</v>
      </c>
      <c r="F10" s="461">
        <f>E10/D10</f>
        <v>1</v>
      </c>
    </row>
    <row r="11" spans="1:7" s="1" customFormat="1" ht="24" x14ac:dyDescent="0.25">
      <c r="A11" s="548" t="s">
        <v>61</v>
      </c>
      <c r="B11" s="783" t="s">
        <v>614</v>
      </c>
      <c r="C11" s="352">
        <f>'5.sz. melléklet'!C14</f>
        <v>6685746</v>
      </c>
      <c r="D11" s="352">
        <f>'5.sz. melléklet'!D14</f>
        <v>7456456</v>
      </c>
      <c r="E11" s="352">
        <f>'5.sz. melléklet'!E14</f>
        <v>9377121</v>
      </c>
      <c r="F11" s="462">
        <f>E11/D11</f>
        <v>1.2575841659898483</v>
      </c>
    </row>
    <row r="12" spans="1:7" s="1" customFormat="1" ht="24" x14ac:dyDescent="0.25">
      <c r="A12" s="764" t="s">
        <v>62</v>
      </c>
      <c r="B12" s="784" t="s">
        <v>613</v>
      </c>
      <c r="C12" s="346">
        <f>SUM(C13:C13)</f>
        <v>36925688</v>
      </c>
      <c r="D12" s="346">
        <f>SUM(D13:D13)</f>
        <v>58289252</v>
      </c>
      <c r="E12" s="346">
        <f>SUM(E13:E13)</f>
        <v>58289252</v>
      </c>
      <c r="F12" s="461">
        <f t="shared" ref="F12:F13" si="1">E12/D12</f>
        <v>1</v>
      </c>
    </row>
    <row r="13" spans="1:7" s="1" customFormat="1" ht="24" x14ac:dyDescent="0.25">
      <c r="A13" s="177" t="s">
        <v>63</v>
      </c>
      <c r="B13" s="353" t="s">
        <v>205</v>
      </c>
      <c r="C13" s="354">
        <f>'5.sz. melléklet'!C19</f>
        <v>36925688</v>
      </c>
      <c r="D13" s="354">
        <f>'5.sz. melléklet'!D19</f>
        <v>58289252</v>
      </c>
      <c r="E13" s="354">
        <f>'5.sz. melléklet'!E19</f>
        <v>58289252</v>
      </c>
      <c r="F13" s="462">
        <f t="shared" si="1"/>
        <v>1</v>
      </c>
    </row>
    <row r="14" spans="1:7" s="1" customFormat="1" ht="15" customHeight="1" x14ac:dyDescent="0.25">
      <c r="A14" s="785" t="s">
        <v>64</v>
      </c>
      <c r="B14" s="347" t="s">
        <v>92</v>
      </c>
      <c r="C14" s="348">
        <f>SUM(C15:C17)</f>
        <v>96000000</v>
      </c>
      <c r="D14" s="348">
        <f>SUM(D15:D17)</f>
        <v>96000000</v>
      </c>
      <c r="E14" s="348">
        <f>SUM(E15:E17)</f>
        <v>96812590</v>
      </c>
      <c r="F14" s="461">
        <f t="shared" ref="F14:F26" si="2">E14/D14</f>
        <v>1.0084644791666666</v>
      </c>
    </row>
    <row r="15" spans="1:7" s="1" customFormat="1" ht="15" customHeight="1" x14ac:dyDescent="0.25">
      <c r="A15" s="548" t="s">
        <v>65</v>
      </c>
      <c r="B15" s="367" t="s">
        <v>93</v>
      </c>
      <c r="C15" s="352">
        <f>'5.sz. melléklet'!C24</f>
        <v>54500000</v>
      </c>
      <c r="D15" s="352">
        <f>'5.sz. melléklet'!D24</f>
        <v>50000000</v>
      </c>
      <c r="E15" s="352">
        <f>'5.sz. melléklet'!E24</f>
        <v>50139046</v>
      </c>
      <c r="F15" s="462">
        <f t="shared" si="2"/>
        <v>1.00278092</v>
      </c>
    </row>
    <row r="16" spans="1:7" s="1" customFormat="1" ht="15" customHeight="1" x14ac:dyDescent="0.25">
      <c r="A16" s="548" t="s">
        <v>66</v>
      </c>
      <c r="B16" s="367" t="s">
        <v>94</v>
      </c>
      <c r="C16" s="352">
        <f>'5.sz. melléklet'!C33</f>
        <v>41000000</v>
      </c>
      <c r="D16" s="352">
        <f>'5.sz. melléklet'!D33</f>
        <v>45650000</v>
      </c>
      <c r="E16" s="352">
        <f>'5.sz. melléklet'!E33</f>
        <v>46314150</v>
      </c>
      <c r="F16" s="462">
        <f t="shared" si="2"/>
        <v>1.0145487404162103</v>
      </c>
    </row>
    <row r="17" spans="1:6" s="1" customFormat="1" ht="15" customHeight="1" x14ac:dyDescent="0.25">
      <c r="A17" s="548" t="s">
        <v>67</v>
      </c>
      <c r="B17" s="367" t="s">
        <v>95</v>
      </c>
      <c r="C17" s="352">
        <f>'5.sz. melléklet'!C34</f>
        <v>500000</v>
      </c>
      <c r="D17" s="352">
        <f>'5.sz. melléklet'!D34</f>
        <v>350000</v>
      </c>
      <c r="E17" s="352">
        <f>'5.sz. melléklet'!E34</f>
        <v>359394</v>
      </c>
      <c r="F17" s="462">
        <f t="shared" si="2"/>
        <v>1.02684</v>
      </c>
    </row>
    <row r="18" spans="1:6" s="1" customFormat="1" ht="15" customHeight="1" x14ac:dyDescent="0.25">
      <c r="A18" s="764" t="s">
        <v>68</v>
      </c>
      <c r="B18" s="345" t="s">
        <v>25</v>
      </c>
      <c r="C18" s="346">
        <f>'5.sz. melléklet'!C51+'28.sz. melléklet'!C11</f>
        <v>78494085</v>
      </c>
      <c r="D18" s="346">
        <f>'5.sz. melléklet'!D51+'28.sz. melléklet'!D11</f>
        <v>80069848</v>
      </c>
      <c r="E18" s="346">
        <f>'5.sz. melléklet'!E51+'28.sz. melléklet'!E11</f>
        <v>89958602</v>
      </c>
      <c r="F18" s="461">
        <f>E18/D18</f>
        <v>1.1235015957567447</v>
      </c>
    </row>
    <row r="19" spans="1:6" s="1" customFormat="1" ht="15" customHeight="1" x14ac:dyDescent="0.25">
      <c r="A19" s="785" t="s">
        <v>124</v>
      </c>
      <c r="B19" s="349" t="s">
        <v>615</v>
      </c>
      <c r="C19" s="346">
        <f>'5.sz. melléklet'!C53</f>
        <v>0</v>
      </c>
      <c r="D19" s="346">
        <f>'5.sz. melléklet'!D53</f>
        <v>6000000</v>
      </c>
      <c r="E19" s="346">
        <f>'5.sz. melléklet'!E53</f>
        <v>6205544</v>
      </c>
      <c r="F19" s="461"/>
    </row>
    <row r="20" spans="1:6" s="1" customFormat="1" ht="15" customHeight="1" x14ac:dyDescent="0.25">
      <c r="A20" s="36">
        <v>12</v>
      </c>
      <c r="B20" s="349" t="s">
        <v>616</v>
      </c>
      <c r="C20" s="350">
        <f>'5.sz. melléklet'!C54</f>
        <v>0</v>
      </c>
      <c r="D20" s="350">
        <f>'5.sz. melléklet'!D54</f>
        <v>744600</v>
      </c>
      <c r="E20" s="350">
        <f>'5.sz. melléklet'!E54</f>
        <v>769600</v>
      </c>
      <c r="F20" s="461">
        <f t="shared" si="2"/>
        <v>1.0335750738651626</v>
      </c>
    </row>
    <row r="21" spans="1:6" s="1" customFormat="1" ht="15" customHeight="1" x14ac:dyDescent="0.25">
      <c r="A21" s="36">
        <v>13</v>
      </c>
      <c r="B21" s="349" t="s">
        <v>617</v>
      </c>
      <c r="C21" s="346">
        <f>'5.sz. melléklet'!C63</f>
        <v>860000</v>
      </c>
      <c r="D21" s="346">
        <f>'5.sz. melléklet'!D63</f>
        <v>2500000</v>
      </c>
      <c r="E21" s="346">
        <f>'5.sz. melléklet'!E63</f>
        <v>2501571</v>
      </c>
      <c r="F21" s="461">
        <f t="shared" si="2"/>
        <v>1.0006284000000001</v>
      </c>
    </row>
    <row r="22" spans="1:6" s="1" customFormat="1" ht="15" customHeight="1" x14ac:dyDescent="0.25">
      <c r="A22" s="786">
        <v>14</v>
      </c>
      <c r="B22" s="790" t="s">
        <v>97</v>
      </c>
      <c r="C22" s="791">
        <f>C9+C12+C14+C18+C19+C20+C21</f>
        <v>281517430</v>
      </c>
      <c r="D22" s="791">
        <f>D9+D12+D14+D18+D19+D20+D21</f>
        <v>324716794</v>
      </c>
      <c r="E22" s="791">
        <f>E9+E12+E14+E18+E19+E20+E21</f>
        <v>337570918</v>
      </c>
      <c r="F22" s="789">
        <f t="shared" si="2"/>
        <v>1.0395856458228028</v>
      </c>
    </row>
    <row r="23" spans="1:6" s="1" customFormat="1" ht="15" customHeight="1" x14ac:dyDescent="0.25">
      <c r="A23" s="753">
        <v>15</v>
      </c>
      <c r="B23" s="371" t="s">
        <v>384</v>
      </c>
      <c r="C23" s="352">
        <f>'5.sz. melléklet'!C66+'28.sz. melléklet'!C13</f>
        <v>224720570</v>
      </c>
      <c r="D23" s="352">
        <f>'5.sz. melléklet'!D66+'28.sz. melléklet'!D13</f>
        <v>224720565</v>
      </c>
      <c r="E23" s="352">
        <f>'5.sz. melléklet'!E66+'28.sz. melléklet'!E13</f>
        <v>224720565</v>
      </c>
      <c r="F23" s="462">
        <f t="shared" si="2"/>
        <v>1</v>
      </c>
    </row>
    <row r="24" spans="1:6" s="1" customFormat="1" ht="15" customHeight="1" x14ac:dyDescent="0.25">
      <c r="A24" s="21">
        <v>16</v>
      </c>
      <c r="B24" s="371" t="s">
        <v>99</v>
      </c>
      <c r="C24" s="352">
        <f>'5.sz. melléklet'!C67</f>
        <v>0</v>
      </c>
      <c r="D24" s="352">
        <f>'5.sz. melléklet'!D67</f>
        <v>2732179</v>
      </c>
      <c r="E24" s="352">
        <f>'5.sz. melléklet'!E67</f>
        <v>2732179</v>
      </c>
      <c r="F24" s="462">
        <f t="shared" si="2"/>
        <v>1</v>
      </c>
    </row>
    <row r="25" spans="1:6" s="1" customFormat="1" ht="15" customHeight="1" x14ac:dyDescent="0.25">
      <c r="A25" s="786">
        <v>17</v>
      </c>
      <c r="B25" s="787" t="s">
        <v>385</v>
      </c>
      <c r="C25" s="788">
        <f>SUM(C23:C24)</f>
        <v>224720570</v>
      </c>
      <c r="D25" s="788">
        <f>SUM(D23:D24)</f>
        <v>227452744</v>
      </c>
      <c r="E25" s="788">
        <f>SUM(E23:E24)</f>
        <v>227452744</v>
      </c>
      <c r="F25" s="789">
        <f t="shared" si="2"/>
        <v>1</v>
      </c>
    </row>
    <row r="26" spans="1:6" s="1" customFormat="1" ht="18" customHeight="1" x14ac:dyDescent="0.25">
      <c r="A26" s="405">
        <v>18</v>
      </c>
      <c r="B26" s="404" t="s">
        <v>141</v>
      </c>
      <c r="C26" s="355">
        <f>C25+C22</f>
        <v>506238000</v>
      </c>
      <c r="D26" s="355">
        <f>D25+D22</f>
        <v>552169538</v>
      </c>
      <c r="E26" s="355">
        <f>E25+E22</f>
        <v>565023662</v>
      </c>
      <c r="F26" s="463">
        <f t="shared" si="2"/>
        <v>1.0232793066538197</v>
      </c>
    </row>
    <row r="27" spans="1:6" s="1" customFormat="1" ht="7.5" customHeight="1" x14ac:dyDescent="0.25">
      <c r="A27" s="400"/>
      <c r="B27" s="356"/>
      <c r="C27" s="357"/>
      <c r="D27" s="357"/>
      <c r="E27" s="357"/>
      <c r="F27" s="401"/>
    </row>
    <row r="28" spans="1:6" s="1" customFormat="1" x14ac:dyDescent="0.25">
      <c r="A28" s="983" t="s">
        <v>100</v>
      </c>
      <c r="B28" s="984"/>
      <c r="C28" s="984"/>
      <c r="D28" s="984"/>
      <c r="E28" s="984"/>
      <c r="F28" s="985"/>
    </row>
    <row r="29" spans="1:6" s="1" customFormat="1" ht="15" customHeight="1" x14ac:dyDescent="0.25">
      <c r="A29" s="402">
        <v>19</v>
      </c>
      <c r="B29" s="345" t="s">
        <v>101</v>
      </c>
      <c r="C29" s="358">
        <f>'1.e. sz. melléklet'!I19-'1.e. sz. melléklet'!I16</f>
        <v>243722682</v>
      </c>
      <c r="D29" s="358">
        <f>'1.e. sz. melléklet'!J19-'1.e. sz. melléklet'!J16</f>
        <v>284565995</v>
      </c>
      <c r="E29" s="358">
        <f>'1.e. sz. melléklet'!K19-'1.e. sz. melléklet'!K16</f>
        <v>276384247</v>
      </c>
      <c r="F29" s="464">
        <f>E29/D29</f>
        <v>0.97124832852920462</v>
      </c>
    </row>
    <row r="30" spans="1:6" s="1" customFormat="1" ht="15" customHeight="1" x14ac:dyDescent="0.25">
      <c r="A30" s="403">
        <v>20</v>
      </c>
      <c r="B30" s="349" t="s">
        <v>142</v>
      </c>
      <c r="C30" s="346">
        <f>'6.sz. melléklet'!C73+'6.sz. melléklet'!C77+'6.sz. melléklet'!C84</f>
        <v>200170892</v>
      </c>
      <c r="D30" s="346">
        <f>'6.sz. melléklet'!D73+'6.sz. melléklet'!D77+'6.sz. melléklet'!D84</f>
        <v>188574350</v>
      </c>
      <c r="E30" s="346">
        <f>'6.sz. melléklet'!E73+'6.sz. melléklet'!E77+'6.sz. melléklet'!E84</f>
        <v>160088800</v>
      </c>
      <c r="F30" s="464">
        <f t="shared" ref="F30:F36" si="3">E30/D30</f>
        <v>0.84894260539675725</v>
      </c>
    </row>
    <row r="31" spans="1:6" s="1" customFormat="1" ht="15" customHeight="1" x14ac:dyDescent="0.25">
      <c r="A31" s="402">
        <v>21</v>
      </c>
      <c r="B31" s="349" t="s">
        <v>102</v>
      </c>
      <c r="C31" s="350">
        <f>SUM(C32:C32)</f>
        <v>60040523</v>
      </c>
      <c r="D31" s="350">
        <f>SUM(D32:D32)</f>
        <v>76725290</v>
      </c>
      <c r="E31" s="350">
        <f>SUM(E32:E32)</f>
        <v>0</v>
      </c>
      <c r="F31" s="464">
        <f t="shared" si="3"/>
        <v>0</v>
      </c>
    </row>
    <row r="32" spans="1:6" s="1" customFormat="1" ht="15" customHeight="1" x14ac:dyDescent="0.25">
      <c r="A32" s="406">
        <v>22</v>
      </c>
      <c r="B32" s="351" t="s">
        <v>103</v>
      </c>
      <c r="C32" s="407">
        <f>'6.sz. melléklet'!C66</f>
        <v>60040523</v>
      </c>
      <c r="D32" s="407">
        <f>'6.sz. melléklet'!D66</f>
        <v>76725290</v>
      </c>
      <c r="E32" s="407">
        <f>'6.sz. melléklet'!E66</f>
        <v>0</v>
      </c>
      <c r="F32" s="465">
        <f t="shared" si="3"/>
        <v>0</v>
      </c>
    </row>
    <row r="33" spans="1:6" s="1" customFormat="1" ht="15" customHeight="1" x14ac:dyDescent="0.25">
      <c r="A33" s="792">
        <v>23</v>
      </c>
      <c r="B33" s="793" t="s">
        <v>104</v>
      </c>
      <c r="C33" s="794">
        <f>C29+C30+C31</f>
        <v>503934097</v>
      </c>
      <c r="D33" s="794">
        <f>D29+D30+D31</f>
        <v>549865635</v>
      </c>
      <c r="E33" s="794">
        <f>E29+E30+E31</f>
        <v>436473047</v>
      </c>
      <c r="F33" s="795">
        <f t="shared" si="3"/>
        <v>0.79378127894826522</v>
      </c>
    </row>
    <row r="34" spans="1:6" s="1" customFormat="1" ht="15" customHeight="1" x14ac:dyDescent="0.25">
      <c r="A34" s="729">
        <v>24</v>
      </c>
      <c r="B34" s="720" t="s">
        <v>596</v>
      </c>
      <c r="C34" s="23">
        <f>'6.sz. melléklet'!C86</f>
        <v>2303903</v>
      </c>
      <c r="D34" s="23">
        <f>'6.sz. melléklet'!D86</f>
        <v>2303903</v>
      </c>
      <c r="E34" s="23">
        <f>'6.sz. melléklet'!E86</f>
        <v>2303903</v>
      </c>
      <c r="F34" s="728">
        <f t="shared" si="3"/>
        <v>1</v>
      </c>
    </row>
    <row r="35" spans="1:6" s="1" customFormat="1" ht="15" customHeight="1" x14ac:dyDescent="0.25">
      <c r="A35" s="796">
        <v>25</v>
      </c>
      <c r="B35" s="797" t="s">
        <v>105</v>
      </c>
      <c r="C35" s="798">
        <f>SUM(C34:C34)</f>
        <v>2303903</v>
      </c>
      <c r="D35" s="798">
        <f>SUM(D34:D34)</f>
        <v>2303903</v>
      </c>
      <c r="E35" s="798">
        <f>SUM(E34:E34)</f>
        <v>2303903</v>
      </c>
      <c r="F35" s="795">
        <f>E35/D35</f>
        <v>1</v>
      </c>
    </row>
    <row r="36" spans="1:6" s="1" customFormat="1" ht="18" customHeight="1" thickBot="1" x14ac:dyDescent="0.3">
      <c r="A36" s="451">
        <v>26</v>
      </c>
      <c r="B36" s="408" t="s">
        <v>386</v>
      </c>
      <c r="C36" s="359">
        <f>C33+C35</f>
        <v>506238000</v>
      </c>
      <c r="D36" s="359">
        <f>D33+D35</f>
        <v>552169538</v>
      </c>
      <c r="E36" s="359">
        <f>E33+E35</f>
        <v>438776950</v>
      </c>
      <c r="F36" s="466">
        <f t="shared" si="3"/>
        <v>0.79464171745019374</v>
      </c>
    </row>
    <row r="37" spans="1:6" s="1" customFormat="1" ht="13.2" thickTop="1" x14ac:dyDescent="0.25">
      <c r="A37" s="297"/>
      <c r="B37" s="297"/>
      <c r="C37" s="297"/>
      <c r="D37" s="297"/>
      <c r="E37" s="297"/>
      <c r="F37" s="297"/>
    </row>
    <row r="38" spans="1:6" s="1" customFormat="1" ht="15" customHeight="1" x14ac:dyDescent="0.25">
      <c r="A38" s="297"/>
      <c r="B38" s="297"/>
      <c r="C38" s="297"/>
      <c r="D38" s="297"/>
      <c r="E38" s="297"/>
      <c r="F38" s="297"/>
    </row>
  </sheetData>
  <mergeCells count="3">
    <mergeCell ref="A4:F4"/>
    <mergeCell ref="A8:F8"/>
    <mergeCell ref="A28:F28"/>
  </mergeCells>
  <phoneticPr fontId="19" type="noConversion"/>
  <pageMargins left="0.75" right="0.75" top="1" bottom="1" header="0.5" footer="0.5"/>
  <pageSetup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8"/>
  <dimension ref="A1:M31"/>
  <sheetViews>
    <sheetView zoomScaleNormal="100" workbookViewId="0"/>
  </sheetViews>
  <sheetFormatPr defaultColWidth="11.5546875" defaultRowHeight="13.2" x14ac:dyDescent="0.25"/>
  <cols>
    <col min="1" max="1" width="4.6640625" style="297" customWidth="1"/>
    <col min="2" max="2" width="30.6640625" style="297" customWidth="1"/>
    <col min="3" max="6" width="9.6640625" style="297" customWidth="1"/>
    <col min="7" max="7" width="4.6640625" style="297" customWidth="1"/>
    <col min="8" max="8" width="30.6640625" style="297" customWidth="1"/>
    <col min="9" max="9" width="9.6640625" style="297" customWidth="1"/>
    <col min="10" max="12" width="9.6640625" style="298" customWidth="1"/>
    <col min="13" max="250" width="9.109375" style="298" customWidth="1"/>
    <col min="251" max="16384" width="11.5546875" style="298"/>
  </cols>
  <sheetData>
    <row r="1" spans="1:13" s="294" customFormat="1" ht="15" customHeight="1" x14ac:dyDescent="0.25">
      <c r="B1" s="318"/>
      <c r="C1" s="318"/>
      <c r="D1" s="318"/>
      <c r="E1" s="318"/>
      <c r="F1" s="318"/>
      <c r="G1" s="318"/>
      <c r="H1" s="318"/>
      <c r="L1" s="438" t="s">
        <v>392</v>
      </c>
    </row>
    <row r="2" spans="1:13" s="294" customFormat="1" ht="15" customHeight="1" x14ac:dyDescent="0.25">
      <c r="A2" s="318"/>
      <c r="B2" s="318"/>
      <c r="C2" s="318"/>
      <c r="D2" s="318"/>
      <c r="E2" s="318"/>
      <c r="F2" s="318"/>
      <c r="G2" s="318"/>
      <c r="H2" s="318"/>
      <c r="L2" s="438" t="str">
        <f>'1.d sz. melléklet'!F2</f>
        <v>a  6/2020. (VI.11.) önkormányzati rendelethez</v>
      </c>
    </row>
    <row r="3" spans="1:13" s="294" customFormat="1" ht="15" customHeight="1" x14ac:dyDescent="0.25">
      <c r="A3" s="360"/>
      <c r="B3" s="293"/>
      <c r="C3" s="293"/>
      <c r="D3" s="293"/>
      <c r="E3" s="293"/>
      <c r="F3" s="293"/>
      <c r="G3" s="293"/>
      <c r="H3" s="293"/>
      <c r="I3" s="293"/>
    </row>
    <row r="4" spans="1:13" s="294" customFormat="1" ht="15" customHeight="1" x14ac:dyDescent="0.25">
      <c r="A4" s="979" t="s">
        <v>728</v>
      </c>
      <c r="B4" s="979"/>
      <c r="C4" s="979"/>
      <c r="D4" s="979"/>
      <c r="E4" s="979"/>
      <c r="F4" s="979"/>
      <c r="G4" s="979"/>
      <c r="H4" s="979"/>
      <c r="I4" s="979"/>
      <c r="J4" s="979"/>
      <c r="K4" s="979"/>
      <c r="L4" s="979"/>
    </row>
    <row r="5" spans="1:13" s="294" customFormat="1" ht="15" customHeight="1" x14ac:dyDescent="0.25">
      <c r="A5" s="360"/>
      <c r="B5" s="293"/>
      <c r="C5" s="293"/>
      <c r="D5" s="293"/>
      <c r="E5" s="293"/>
      <c r="F5" s="293"/>
      <c r="G5" s="360"/>
      <c r="H5" s="360"/>
      <c r="I5" s="293"/>
    </row>
    <row r="6" spans="1:13" s="294" customFormat="1" ht="15" customHeight="1" thickBot="1" x14ac:dyDescent="0.3">
      <c r="A6" s="360"/>
      <c r="B6" s="293"/>
      <c r="C6" s="293"/>
      <c r="D6" s="293"/>
      <c r="E6" s="293"/>
      <c r="F6" s="293"/>
      <c r="G6" s="360"/>
      <c r="H6" s="361"/>
      <c r="L6" s="5" t="s">
        <v>529</v>
      </c>
    </row>
    <row r="7" spans="1:13" s="294" customFormat="1" ht="24.6" thickTop="1" x14ac:dyDescent="0.25">
      <c r="A7" s="341" t="s">
        <v>387</v>
      </c>
      <c r="B7" s="362" t="s">
        <v>122</v>
      </c>
      <c r="C7" s="300" t="s">
        <v>135</v>
      </c>
      <c r="D7" s="302" t="s">
        <v>136</v>
      </c>
      <c r="E7" s="388" t="s">
        <v>137</v>
      </c>
      <c r="F7" s="389" t="s">
        <v>139</v>
      </c>
      <c r="G7" s="341" t="s">
        <v>90</v>
      </c>
      <c r="H7" s="362" t="s">
        <v>122</v>
      </c>
      <c r="I7" s="300" t="s">
        <v>135</v>
      </c>
      <c r="J7" s="302" t="s">
        <v>136</v>
      </c>
      <c r="K7" s="388" t="s">
        <v>137</v>
      </c>
      <c r="L7" s="390" t="s">
        <v>139</v>
      </c>
    </row>
    <row r="8" spans="1:13" s="294" customFormat="1" ht="16.5" customHeight="1" thickBot="1" x14ac:dyDescent="0.3">
      <c r="A8" s="342" t="s">
        <v>447</v>
      </c>
      <c r="B8" s="363" t="s">
        <v>448</v>
      </c>
      <c r="C8" s="314" t="s">
        <v>449</v>
      </c>
      <c r="D8" s="307" t="s">
        <v>450</v>
      </c>
      <c r="E8" s="308" t="s">
        <v>451</v>
      </c>
      <c r="F8" s="333" t="s">
        <v>452</v>
      </c>
      <c r="G8" s="342" t="s">
        <v>453</v>
      </c>
      <c r="H8" s="363" t="s">
        <v>454</v>
      </c>
      <c r="I8" s="314" t="s">
        <v>455</v>
      </c>
      <c r="J8" s="307" t="s">
        <v>456</v>
      </c>
      <c r="K8" s="308" t="s">
        <v>457</v>
      </c>
      <c r="L8" s="309" t="s">
        <v>458</v>
      </c>
    </row>
    <row r="9" spans="1:13" s="294" customFormat="1" ht="15" customHeight="1" thickTop="1" x14ac:dyDescent="0.25">
      <c r="A9" s="391" t="s">
        <v>59</v>
      </c>
      <c r="B9" s="364" t="s">
        <v>25</v>
      </c>
      <c r="C9" s="365">
        <f>'5.sz. melléklet'!C51+'28.sz. melléklet'!C11</f>
        <v>78494085</v>
      </c>
      <c r="D9" s="365">
        <f>'5.sz. melléklet'!D51+'28.sz. melléklet'!D11</f>
        <v>80069848</v>
      </c>
      <c r="E9" s="365">
        <f>'5.sz. melléklet'!E51+'28.sz. melléklet'!E11</f>
        <v>89958602</v>
      </c>
      <c r="F9" s="472">
        <f>E9/D9</f>
        <v>1.1235015957567447</v>
      </c>
      <c r="G9" s="43" t="s">
        <v>59</v>
      </c>
      <c r="H9" s="364" t="s">
        <v>106</v>
      </c>
      <c r="I9" s="365">
        <f>'6.sz. melléklet'!C19+'29.sz. melléklet'!C17</f>
        <v>65966414</v>
      </c>
      <c r="J9" s="365">
        <f>'6.sz. melléklet'!D19+'29.sz. melléklet'!D17</f>
        <v>69759724</v>
      </c>
      <c r="K9" s="365">
        <f>'6.sz. melléklet'!E19+'29.sz. melléklet'!E17</f>
        <v>69759724</v>
      </c>
      <c r="L9" s="467">
        <f>K9/J9</f>
        <v>1</v>
      </c>
      <c r="M9" s="366"/>
    </row>
    <row r="10" spans="1:13" s="294" customFormat="1" ht="15" customHeight="1" x14ac:dyDescent="0.25">
      <c r="A10" s="392" t="s">
        <v>60</v>
      </c>
      <c r="B10" s="367" t="s">
        <v>93</v>
      </c>
      <c r="C10" s="368">
        <f>'5.sz. melléklet'!C24</f>
        <v>54500000</v>
      </c>
      <c r="D10" s="368">
        <f>'5.sz. melléklet'!D24</f>
        <v>50000000</v>
      </c>
      <c r="E10" s="368">
        <f>'5.sz. melléklet'!E24</f>
        <v>50139046</v>
      </c>
      <c r="F10" s="472">
        <f t="shared" ref="F10:F17" si="0">E10/D10</f>
        <v>1.00278092</v>
      </c>
      <c r="G10" s="21" t="s">
        <v>60</v>
      </c>
      <c r="H10" s="351" t="s">
        <v>107</v>
      </c>
      <c r="I10" s="365">
        <f>'6.sz. melléklet'!C20+'29.sz. melléklet'!C18</f>
        <v>13823581</v>
      </c>
      <c r="J10" s="365">
        <f>'6.sz. melléklet'!D20+'29.sz. melléklet'!D18</f>
        <v>13740935</v>
      </c>
      <c r="K10" s="365">
        <f>'6.sz. melléklet'!E20+'29.sz. melléklet'!E18</f>
        <v>13740935</v>
      </c>
      <c r="L10" s="468">
        <f t="shared" ref="L10:L15" si="1">K10/J10</f>
        <v>1</v>
      </c>
      <c r="M10" s="366"/>
    </row>
    <row r="11" spans="1:13" s="294" customFormat="1" ht="15" customHeight="1" x14ac:dyDescent="0.25">
      <c r="A11" s="392" t="s">
        <v>61</v>
      </c>
      <c r="B11" s="367" t="s">
        <v>94</v>
      </c>
      <c r="C11" s="368">
        <f>'5.sz. melléklet'!C33</f>
        <v>41000000</v>
      </c>
      <c r="D11" s="368">
        <f>'5.sz. melléklet'!D33</f>
        <v>45650000</v>
      </c>
      <c r="E11" s="368">
        <f>'5.sz. melléklet'!E33</f>
        <v>46314150</v>
      </c>
      <c r="F11" s="472">
        <f t="shared" si="0"/>
        <v>1.0145487404162103</v>
      </c>
      <c r="G11" s="21" t="s">
        <v>61</v>
      </c>
      <c r="H11" s="351" t="s">
        <v>39</v>
      </c>
      <c r="I11" s="368">
        <f>'6.sz. melléklet'!C45+'29.sz. melléklet'!C39</f>
        <v>129856047</v>
      </c>
      <c r="J11" s="368">
        <f>'6.sz. melléklet'!D45+'29.sz. melléklet'!D39</f>
        <v>156663402</v>
      </c>
      <c r="K11" s="368">
        <f>'6.sz. melléklet'!E45+'29.sz. melléklet'!E39</f>
        <v>149254285</v>
      </c>
      <c r="L11" s="468">
        <f t="shared" si="1"/>
        <v>0.95270677831954653</v>
      </c>
      <c r="M11" s="366"/>
    </row>
    <row r="12" spans="1:13" s="294" customFormat="1" ht="15" customHeight="1" x14ac:dyDescent="0.25">
      <c r="A12" s="392" t="s">
        <v>62</v>
      </c>
      <c r="B12" s="367" t="s">
        <v>95</v>
      </c>
      <c r="C12" s="368">
        <f>'5.sz. melléklet'!C34</f>
        <v>500000</v>
      </c>
      <c r="D12" s="368">
        <f>'5.sz. melléklet'!D34</f>
        <v>350000</v>
      </c>
      <c r="E12" s="368">
        <f>'5.sz. melléklet'!E34</f>
        <v>359394</v>
      </c>
      <c r="F12" s="472">
        <f t="shared" si="0"/>
        <v>1.02684</v>
      </c>
      <c r="G12" s="21" t="s">
        <v>62</v>
      </c>
      <c r="H12" s="351" t="s">
        <v>108</v>
      </c>
      <c r="I12" s="368">
        <f>'6.sz. melléklet'!C46</f>
        <v>4634000</v>
      </c>
      <c r="J12" s="368">
        <f>'6.sz. melléklet'!D46</f>
        <v>4634000</v>
      </c>
      <c r="K12" s="368">
        <f>'6.sz. melléklet'!E46</f>
        <v>4162052</v>
      </c>
      <c r="L12" s="468">
        <f t="shared" si="1"/>
        <v>0.89815537332757878</v>
      </c>
      <c r="M12" s="366"/>
    </row>
    <row r="13" spans="1:13" s="294" customFormat="1" ht="15" customHeight="1" x14ac:dyDescent="0.25">
      <c r="A13" s="392" t="s">
        <v>63</v>
      </c>
      <c r="B13" s="353" t="s">
        <v>109</v>
      </c>
      <c r="C13" s="368">
        <f>'5.sz. melléklet'!C13</f>
        <v>62551911</v>
      </c>
      <c r="D13" s="368">
        <f>'5.sz. melléklet'!D13</f>
        <v>73656638</v>
      </c>
      <c r="E13" s="368">
        <f>'5.sz. melléklet'!E13</f>
        <v>73656638</v>
      </c>
      <c r="F13" s="472">
        <f t="shared" si="0"/>
        <v>1</v>
      </c>
      <c r="G13" s="21" t="s">
        <v>63</v>
      </c>
      <c r="H13" s="351" t="s">
        <v>110</v>
      </c>
      <c r="I13" s="368">
        <f>'6.sz. melléklet'!C59</f>
        <v>1400140</v>
      </c>
      <c r="J13" s="368">
        <f>'6.sz. melléklet'!D59</f>
        <v>2500334</v>
      </c>
      <c r="K13" s="368">
        <f>'6.sz. melléklet'!E59</f>
        <v>2500334</v>
      </c>
      <c r="L13" s="468">
        <f t="shared" si="1"/>
        <v>1</v>
      </c>
      <c r="M13" s="366"/>
    </row>
    <row r="14" spans="1:13" s="294" customFormat="1" ht="24" x14ac:dyDescent="0.25">
      <c r="A14" s="392" t="s">
        <v>64</v>
      </c>
      <c r="B14" s="353" t="str">
        <f>'1.d sz. melléklet'!B11</f>
        <v>Egyéb működési célú támogatások bevételei államháztartáson belülről</v>
      </c>
      <c r="C14" s="370">
        <f>'5.sz. melléklet'!C14</f>
        <v>6685746</v>
      </c>
      <c r="D14" s="370">
        <f>'5.sz. melléklet'!D14</f>
        <v>7456456</v>
      </c>
      <c r="E14" s="370">
        <f>'5.sz. melléklet'!E14</f>
        <v>9377121</v>
      </c>
      <c r="F14" s="472">
        <f t="shared" si="0"/>
        <v>1.2575841659898483</v>
      </c>
      <c r="G14" s="43" t="s">
        <v>64</v>
      </c>
      <c r="H14" s="353" t="s">
        <v>524</v>
      </c>
      <c r="I14" s="368">
        <f>'6.sz. melléklet'!C60</f>
        <v>20406500</v>
      </c>
      <c r="J14" s="368">
        <f>'6.sz. melléklet'!D60</f>
        <v>20406500</v>
      </c>
      <c r="K14" s="368">
        <f>'6.sz. melléklet'!E60</f>
        <v>20211007</v>
      </c>
      <c r="L14" s="468">
        <f t="shared" si="1"/>
        <v>0.99042006223507217</v>
      </c>
      <c r="M14" s="366"/>
    </row>
    <row r="15" spans="1:13" s="294" customFormat="1" ht="24" x14ac:dyDescent="0.25">
      <c r="A15" s="392" t="s">
        <v>65</v>
      </c>
      <c r="B15" s="351" t="str">
        <f>'1.d sz. melléklet'!B20</f>
        <v>Működési célú átvett pénzeszközök</v>
      </c>
      <c r="C15" s="370">
        <f>'5.sz. melléklet'!C57</f>
        <v>0</v>
      </c>
      <c r="D15" s="370">
        <f>'5.sz. melléklet'!D57</f>
        <v>744600</v>
      </c>
      <c r="E15" s="370">
        <f>'5.sz. melléklet'!E57</f>
        <v>769600</v>
      </c>
      <c r="F15" s="472">
        <f t="shared" si="0"/>
        <v>1.0335750738651626</v>
      </c>
      <c r="G15" s="546" t="s">
        <v>65</v>
      </c>
      <c r="H15" s="353" t="s">
        <v>525</v>
      </c>
      <c r="I15" s="368">
        <f>'6.sz. melléklet'!C63</f>
        <v>7636000</v>
      </c>
      <c r="J15" s="368">
        <f>'6.sz. melléklet'!D63</f>
        <v>16861100</v>
      </c>
      <c r="K15" s="368">
        <f>'6.sz. melléklet'!E63</f>
        <v>16755910</v>
      </c>
      <c r="L15" s="468">
        <f t="shared" si="1"/>
        <v>0.99376137974390755</v>
      </c>
      <c r="M15" s="366"/>
    </row>
    <row r="16" spans="1:13" s="294" customFormat="1" ht="15" customHeight="1" x14ac:dyDescent="0.25">
      <c r="A16" s="393"/>
      <c r="B16" s="318"/>
      <c r="C16" s="385"/>
      <c r="D16" s="385"/>
      <c r="E16" s="372"/>
      <c r="F16" s="906"/>
      <c r="G16" s="43" t="s">
        <v>66</v>
      </c>
      <c r="H16" s="351" t="s">
        <v>102</v>
      </c>
      <c r="I16" s="368">
        <f>'6.sz. melléklet'!C66</f>
        <v>60040523</v>
      </c>
      <c r="J16" s="368">
        <f>'6.sz. melléklet'!D66</f>
        <v>76725290</v>
      </c>
      <c r="K16" s="369"/>
      <c r="L16" s="468"/>
      <c r="M16" s="366"/>
    </row>
    <row r="17" spans="1:13" s="294" customFormat="1" ht="15" customHeight="1" x14ac:dyDescent="0.25">
      <c r="A17" s="992" t="s">
        <v>111</v>
      </c>
      <c r="B17" s="992"/>
      <c r="C17" s="368">
        <f>SUM(C9:C15)</f>
        <v>243731742</v>
      </c>
      <c r="D17" s="369">
        <f>SUM(D9:D15)</f>
        <v>257927542</v>
      </c>
      <c r="E17" s="369">
        <f>SUM(E9:E15)</f>
        <v>270574551</v>
      </c>
      <c r="F17" s="472">
        <f t="shared" si="0"/>
        <v>1.0490331854517498</v>
      </c>
      <c r="G17" s="993"/>
      <c r="H17" s="994"/>
      <c r="I17" s="385"/>
      <c r="J17" s="385"/>
      <c r="K17" s="385"/>
      <c r="L17" s="471"/>
    </row>
    <row r="18" spans="1:13" s="294" customFormat="1" ht="15" customHeight="1" thickBot="1" x14ac:dyDescent="0.3">
      <c r="A18" s="995" t="s">
        <v>98</v>
      </c>
      <c r="B18" s="995"/>
      <c r="C18" s="373">
        <f>I19-C17</f>
        <v>60031463</v>
      </c>
      <c r="D18" s="374">
        <v>60031463</v>
      </c>
      <c r="E18" s="374">
        <v>60031463</v>
      </c>
      <c r="F18" s="473"/>
      <c r="G18" s="375"/>
      <c r="H18" s="376"/>
      <c r="I18" s="376"/>
      <c r="J18" s="376"/>
      <c r="K18" s="376"/>
      <c r="L18" s="469"/>
    </row>
    <row r="19" spans="1:13" s="294" customFormat="1" ht="18" customHeight="1" thickTop="1" thickBot="1" x14ac:dyDescent="0.3">
      <c r="A19" s="996" t="s">
        <v>112</v>
      </c>
      <c r="B19" s="996"/>
      <c r="C19" s="377">
        <f>SUM(C17:C18)</f>
        <v>303763205</v>
      </c>
      <c r="D19" s="378">
        <f>SUM(D17:D18)</f>
        <v>317959005</v>
      </c>
      <c r="E19" s="378">
        <f>SUM(E17:E18)</f>
        <v>330606014</v>
      </c>
      <c r="F19" s="474">
        <f>E19/D19</f>
        <v>1.0397755962281994</v>
      </c>
      <c r="G19" s="990" t="s">
        <v>113</v>
      </c>
      <c r="H19" s="991"/>
      <c r="I19" s="377">
        <f>SUM(I9:I16)</f>
        <v>303763205</v>
      </c>
      <c r="J19" s="378">
        <f>SUM(J9:J16)</f>
        <v>361291285</v>
      </c>
      <c r="K19" s="379">
        <f>SUM(K9:K16)</f>
        <v>276384247</v>
      </c>
      <c r="L19" s="470">
        <f>K19/J19</f>
        <v>0.76499007442152944</v>
      </c>
    </row>
    <row r="20" spans="1:13" s="294" customFormat="1" ht="24.6" thickTop="1" x14ac:dyDescent="0.25">
      <c r="A20" s="898" t="s">
        <v>66</v>
      </c>
      <c r="B20" s="900" t="s">
        <v>204</v>
      </c>
      <c r="C20" s="384">
        <f>'5.sz. melléklet'!C19</f>
        <v>36925688</v>
      </c>
      <c r="D20" s="384">
        <f>'5.sz. melléklet'!D19</f>
        <v>58289252</v>
      </c>
      <c r="E20" s="384">
        <f>'5.sz. melléklet'!E19</f>
        <v>58289252</v>
      </c>
      <c r="F20" s="472">
        <f>E20/D20</f>
        <v>1</v>
      </c>
      <c r="G20" s="548" t="s">
        <v>67</v>
      </c>
      <c r="H20" s="380" t="s">
        <v>194</v>
      </c>
      <c r="I20" s="381">
        <f>'6.sz. melléklet'!C73</f>
        <v>184855892</v>
      </c>
      <c r="J20" s="381">
        <f>'6.sz. melléklet'!D73</f>
        <v>169935350</v>
      </c>
      <c r="K20" s="381">
        <f>'6.sz. melléklet'!E73</f>
        <v>146852377</v>
      </c>
      <c r="L20" s="467">
        <f>K20/J20</f>
        <v>0.86416614906786615</v>
      </c>
    </row>
    <row r="21" spans="1:13" s="294" customFormat="1" ht="15" customHeight="1" x14ac:dyDescent="0.25">
      <c r="A21" s="897" t="s">
        <v>67</v>
      </c>
      <c r="B21" s="351" t="s">
        <v>713</v>
      </c>
      <c r="C21" s="368">
        <f>'5.sz. melléklet'!C52</f>
        <v>0</v>
      </c>
      <c r="D21" s="368">
        <f>'5.sz. melléklet'!D52</f>
        <v>6000000</v>
      </c>
      <c r="E21" s="368">
        <f>'5.sz. melléklet'!E52</f>
        <v>6205544</v>
      </c>
      <c r="F21" s="472">
        <f>E21/D21</f>
        <v>1.0342573333333334</v>
      </c>
      <c r="G21" s="21">
        <v>10</v>
      </c>
      <c r="H21" s="382" t="s">
        <v>195</v>
      </c>
      <c r="I21" s="383">
        <f>'6.sz. melléklet'!C77</f>
        <v>12815000</v>
      </c>
      <c r="J21" s="383">
        <f>'6.sz. melléklet'!D77</f>
        <v>9965000</v>
      </c>
      <c r="K21" s="383">
        <f>'6.sz. melléklet'!E77</f>
        <v>5052201</v>
      </c>
      <c r="L21" s="468">
        <f>K21/J21</f>
        <v>0.50699458103361761</v>
      </c>
      <c r="M21" s="366"/>
    </row>
    <row r="22" spans="1:13" s="294" customFormat="1" ht="15" customHeight="1" x14ac:dyDescent="0.25">
      <c r="A22" s="897" t="s">
        <v>68</v>
      </c>
      <c r="B22" s="351" t="s">
        <v>114</v>
      </c>
      <c r="C22" s="368">
        <f>'5.sz. melléklet'!C63</f>
        <v>860000</v>
      </c>
      <c r="D22" s="368">
        <f>'5.sz. melléklet'!D63</f>
        <v>2500000</v>
      </c>
      <c r="E22" s="368">
        <f>'5.sz. melléklet'!E63</f>
        <v>2501571</v>
      </c>
      <c r="F22" s="472">
        <f>E22/D22</f>
        <v>1.0006284000000001</v>
      </c>
      <c r="G22" s="901">
        <v>11</v>
      </c>
      <c r="H22" s="902" t="s">
        <v>115</v>
      </c>
      <c r="I22" s="899">
        <f>'6.sz. melléklet'!C84</f>
        <v>2500000</v>
      </c>
      <c r="J22" s="899">
        <f>'6.sz. melléklet'!D84</f>
        <v>8674000</v>
      </c>
      <c r="K22" s="899">
        <f>'6.sz. melléklet'!E84</f>
        <v>8184222</v>
      </c>
      <c r="L22" s="471">
        <f>K22/J22</f>
        <v>0.94353493198063176</v>
      </c>
      <c r="M22" s="366"/>
    </row>
    <row r="23" spans="1:13" s="294" customFormat="1" ht="15" customHeight="1" x14ac:dyDescent="0.25">
      <c r="A23" s="947"/>
      <c r="B23" s="356"/>
      <c r="C23" s="948"/>
      <c r="D23" s="948"/>
      <c r="E23" s="948"/>
      <c r="F23" s="949"/>
      <c r="G23" s="559"/>
      <c r="H23" s="903"/>
      <c r="I23" s="904"/>
      <c r="J23" s="904"/>
      <c r="K23" s="904"/>
      <c r="L23" s="905"/>
      <c r="M23" s="366"/>
    </row>
    <row r="24" spans="1:13" s="294" customFormat="1" ht="15" customHeight="1" x14ac:dyDescent="0.25">
      <c r="A24" s="997" t="s">
        <v>116</v>
      </c>
      <c r="B24" s="998"/>
      <c r="C24" s="368">
        <f>SUM(C20:C23)</f>
        <v>37785688</v>
      </c>
      <c r="D24" s="368">
        <f t="shared" ref="D24:E24" si="2">SUM(D20:D23)</f>
        <v>66789252</v>
      </c>
      <c r="E24" s="368">
        <f t="shared" si="2"/>
        <v>66996367</v>
      </c>
      <c r="F24" s="472">
        <f t="shared" ref="F24" si="3">E24/D24</f>
        <v>1.0031010229011099</v>
      </c>
      <c r="G24" s="387"/>
      <c r="H24" s="318"/>
      <c r="I24" s="385"/>
      <c r="J24" s="385"/>
      <c r="K24" s="385"/>
      <c r="L24" s="471"/>
    </row>
    <row r="25" spans="1:13" s="294" customFormat="1" ht="15" customHeight="1" thickBot="1" x14ac:dyDescent="0.3">
      <c r="A25" s="999" t="s">
        <v>98</v>
      </c>
      <c r="B25" s="1000"/>
      <c r="C25" s="373">
        <v>162385204</v>
      </c>
      <c r="D25" s="373">
        <v>162385199</v>
      </c>
      <c r="E25" s="373">
        <v>162385199</v>
      </c>
      <c r="F25" s="472"/>
      <c r="G25" s="375"/>
      <c r="H25" s="376"/>
      <c r="I25" s="376"/>
      <c r="J25" s="376"/>
      <c r="K25" s="376"/>
      <c r="L25" s="469"/>
    </row>
    <row r="26" spans="1:13" s="294" customFormat="1" ht="15" customHeight="1" thickTop="1" thickBot="1" x14ac:dyDescent="0.3">
      <c r="A26" s="996" t="s">
        <v>117</v>
      </c>
      <c r="B26" s="996"/>
      <c r="C26" s="377">
        <f>SUM(C24:C25)</f>
        <v>200170892</v>
      </c>
      <c r="D26" s="378">
        <f>SUM(D24:D25)</f>
        <v>229174451</v>
      </c>
      <c r="E26" s="378">
        <f>SUM(E24:E25)</f>
        <v>229381566</v>
      </c>
      <c r="F26" s="474">
        <f>E26/D26</f>
        <v>1.0009037438470836</v>
      </c>
      <c r="G26" s="990" t="s">
        <v>118</v>
      </c>
      <c r="H26" s="991"/>
      <c r="I26" s="377">
        <f>SUM(I20:I24)</f>
        <v>200170892</v>
      </c>
      <c r="J26" s="378">
        <f>SUM(J20:J24)</f>
        <v>188574350</v>
      </c>
      <c r="K26" s="378">
        <f>SUM(K20:K24)</f>
        <v>160088800</v>
      </c>
      <c r="L26" s="470">
        <f>K26/J26</f>
        <v>0.84894260539675725</v>
      </c>
    </row>
    <row r="27" spans="1:13" s="294" customFormat="1" ht="15" customHeight="1" thickTop="1" thickBot="1" x14ac:dyDescent="0.3">
      <c r="A27" s="734">
        <v>11</v>
      </c>
      <c r="B27" s="730" t="s">
        <v>597</v>
      </c>
      <c r="C27" s="731">
        <f>'5.sz. melléklet'!C67</f>
        <v>0</v>
      </c>
      <c r="D27" s="731">
        <f>'5.sz. melléklet'!D67</f>
        <v>2732179</v>
      </c>
      <c r="E27" s="731">
        <f>'5.sz. melléklet'!E67</f>
        <v>2732179</v>
      </c>
      <c r="F27" s="739">
        <f t="shared" ref="F27:F29" si="4">E27/D27</f>
        <v>1</v>
      </c>
      <c r="G27" s="732">
        <v>12</v>
      </c>
      <c r="H27" s="730" t="s">
        <v>105</v>
      </c>
      <c r="I27" s="733">
        <f>'1.d sz. melléklet'!C35</f>
        <v>2303903</v>
      </c>
      <c r="J27" s="733">
        <f>'1.d sz. melléklet'!D35</f>
        <v>2303903</v>
      </c>
      <c r="K27" s="733">
        <f>'1.d sz. melléklet'!E35</f>
        <v>2303903</v>
      </c>
      <c r="L27" s="742">
        <f t="shared" ref="L27" si="5">K27/J27</f>
        <v>1</v>
      </c>
    </row>
    <row r="28" spans="1:13" s="294" customFormat="1" ht="15" customHeight="1" thickTop="1" thickBot="1" x14ac:dyDescent="0.3">
      <c r="A28" s="995" t="s">
        <v>98</v>
      </c>
      <c r="B28" s="995"/>
      <c r="C28" s="954">
        <v>2303903</v>
      </c>
      <c r="D28" s="954">
        <v>2303903</v>
      </c>
      <c r="E28" s="954">
        <v>2303903</v>
      </c>
      <c r="F28" s="955"/>
      <c r="G28" s="951"/>
      <c r="H28" s="950"/>
      <c r="I28" s="952"/>
      <c r="J28" s="952"/>
      <c r="K28" s="952"/>
      <c r="L28" s="953"/>
    </row>
    <row r="29" spans="1:13" customFormat="1" ht="18" customHeight="1" thickTop="1" thickBot="1" x14ac:dyDescent="0.3">
      <c r="A29" s="986" t="s">
        <v>598</v>
      </c>
      <c r="B29" s="986"/>
      <c r="C29" s="735">
        <f>SUM(C27:C28)</f>
        <v>2303903</v>
      </c>
      <c r="D29" s="735">
        <f>SUM(D27:D28)</f>
        <v>5036082</v>
      </c>
      <c r="E29" s="735">
        <f>SUM(E27:E28)</f>
        <v>5036082</v>
      </c>
      <c r="F29" s="740">
        <f t="shared" si="4"/>
        <v>1</v>
      </c>
      <c r="G29" s="988" t="s">
        <v>599</v>
      </c>
      <c r="H29" s="989"/>
      <c r="I29" s="735">
        <f>SUM(I27:I27)</f>
        <v>2303903</v>
      </c>
      <c r="J29" s="735">
        <f>SUM(J27:J27)</f>
        <v>2303903</v>
      </c>
      <c r="K29" s="735">
        <f>SUM(K27:K27)</f>
        <v>2303903</v>
      </c>
      <c r="L29" s="743">
        <f t="shared" ref="L29:L30" si="6">K29/J29</f>
        <v>1</v>
      </c>
    </row>
    <row r="30" spans="1:13" customFormat="1" ht="18" customHeight="1" thickTop="1" thickBot="1" x14ac:dyDescent="0.3">
      <c r="A30" s="987" t="s">
        <v>271</v>
      </c>
      <c r="B30" s="987"/>
      <c r="C30" s="736">
        <f>C19+C26+C29</f>
        <v>506238000</v>
      </c>
      <c r="D30" s="736">
        <f>D19+D29+D26</f>
        <v>552169538</v>
      </c>
      <c r="E30" s="736">
        <f>E19+E29+E26</f>
        <v>565023662</v>
      </c>
      <c r="F30" s="741">
        <f t="shared" ref="F30" si="7">E30/D30</f>
        <v>1.0232793066538197</v>
      </c>
      <c r="G30" s="737" t="s">
        <v>271</v>
      </c>
      <c r="H30" s="738"/>
      <c r="I30" s="736">
        <f>I19+I26+I29</f>
        <v>506238000</v>
      </c>
      <c r="J30" s="736">
        <f>J19+J26+J29</f>
        <v>552169538</v>
      </c>
      <c r="K30" s="736">
        <f>K19+K26+K29</f>
        <v>438776950</v>
      </c>
      <c r="L30" s="744">
        <f t="shared" si="6"/>
        <v>0.79464171745019374</v>
      </c>
    </row>
    <row r="31" spans="1:13" ht="13.8" thickTop="1" x14ac:dyDescent="0.25"/>
  </sheetData>
  <sheetProtection selectLockedCells="1" selectUnlockedCells="1"/>
  <mergeCells count="14">
    <mergeCell ref="A29:B29"/>
    <mergeCell ref="A30:B30"/>
    <mergeCell ref="G29:H29"/>
    <mergeCell ref="A4:L4"/>
    <mergeCell ref="G26:H26"/>
    <mergeCell ref="A17:B17"/>
    <mergeCell ref="G17:H17"/>
    <mergeCell ref="G19:H19"/>
    <mergeCell ref="A18:B18"/>
    <mergeCell ref="A19:B19"/>
    <mergeCell ref="A26:B26"/>
    <mergeCell ref="A24:B24"/>
    <mergeCell ref="A25:B25"/>
    <mergeCell ref="A28:B28"/>
  </mergeCells>
  <phoneticPr fontId="23" type="noConversion"/>
  <pageMargins left="0.74791666666666667" right="0.74791666666666667" top="0.98402777777777772" bottom="0.98402777777777772" header="0.51180555555555551" footer="0.51180555555555551"/>
  <pageSetup paperSize="9" scale="86" firstPageNumber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IO58"/>
  <sheetViews>
    <sheetView zoomScaleNormal="100" workbookViewId="0"/>
  </sheetViews>
  <sheetFormatPr defaultRowHeight="13.2" x14ac:dyDescent="0.25"/>
  <cols>
    <col min="1" max="1" width="5.6640625" style="3" customWidth="1"/>
    <col min="2" max="2" width="42.6640625" style="3" customWidth="1"/>
    <col min="3" max="3" width="12.6640625" style="3" customWidth="1"/>
    <col min="4" max="5" width="12.6640625" customWidth="1"/>
  </cols>
  <sheetData>
    <row r="1" spans="1:249" s="2" customFormat="1" ht="15" customHeight="1" x14ac:dyDescent="0.25">
      <c r="A1" s="4"/>
      <c r="B1" s="4"/>
      <c r="D1" s="6"/>
      <c r="E1" s="5" t="s">
        <v>393</v>
      </c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</row>
    <row r="2" spans="1:249" s="2" customFormat="1" ht="15" customHeight="1" x14ac:dyDescent="0.25">
      <c r="A2" s="4"/>
      <c r="B2" s="4"/>
      <c r="D2" s="6"/>
      <c r="E2" s="5" t="str">
        <f>'1.d sz. melléklet'!F2</f>
        <v>a  6/2020. (VI.11.) önkormányzati rendelethez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</row>
    <row r="3" spans="1:249" s="2" customFormat="1" ht="15" customHeight="1" x14ac:dyDescent="0.25">
      <c r="A3" s="8"/>
      <c r="B3" s="8"/>
      <c r="C3" s="8"/>
      <c r="D3" s="9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</row>
    <row r="4" spans="1:249" s="2" customFormat="1" ht="15" customHeight="1" x14ac:dyDescent="0.25">
      <c r="A4" s="1001" t="s">
        <v>723</v>
      </c>
      <c r="B4" s="1001"/>
      <c r="C4" s="1001"/>
      <c r="D4" s="1001"/>
      <c r="E4" s="1001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</row>
    <row r="5" spans="1:249" s="2" customFormat="1" ht="15" customHeight="1" thickBot="1" x14ac:dyDescent="0.3">
      <c r="A5" s="10"/>
      <c r="B5" s="10"/>
      <c r="D5" s="6"/>
      <c r="E5" s="5" t="s">
        <v>529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</row>
    <row r="6" spans="1:249" s="2" customFormat="1" ht="48.6" thickTop="1" x14ac:dyDescent="0.25">
      <c r="A6" s="409" t="s">
        <v>140</v>
      </c>
      <c r="B6" s="413" t="s">
        <v>123</v>
      </c>
      <c r="C6" s="203" t="s">
        <v>138</v>
      </c>
      <c r="D6" s="195" t="s">
        <v>20</v>
      </c>
      <c r="E6" s="196" t="s">
        <v>463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</row>
    <row r="7" spans="1:249" ht="15" customHeight="1" thickBot="1" x14ac:dyDescent="0.3">
      <c r="A7" s="410" t="s">
        <v>447</v>
      </c>
      <c r="B7" s="414" t="s">
        <v>461</v>
      </c>
      <c r="C7" s="204" t="s">
        <v>449</v>
      </c>
      <c r="D7" s="197" t="s">
        <v>450</v>
      </c>
      <c r="E7" s="198" t="s">
        <v>462</v>
      </c>
    </row>
    <row r="8" spans="1:249" ht="15" customHeight="1" thickTop="1" x14ac:dyDescent="0.25">
      <c r="A8" s="199" t="s">
        <v>59</v>
      </c>
      <c r="B8" s="415" t="s">
        <v>277</v>
      </c>
      <c r="C8" s="486">
        <v>698214</v>
      </c>
      <c r="D8" s="192">
        <v>0</v>
      </c>
      <c r="E8" s="184">
        <v>335214</v>
      </c>
    </row>
    <row r="9" spans="1:249" ht="15" customHeight="1" x14ac:dyDescent="0.25">
      <c r="A9" s="200" t="s">
        <v>60</v>
      </c>
      <c r="B9" s="416" t="s">
        <v>278</v>
      </c>
      <c r="C9" s="487">
        <v>1993715972</v>
      </c>
      <c r="D9" s="192">
        <v>0</v>
      </c>
      <c r="E9" s="184">
        <v>2088728640</v>
      </c>
    </row>
    <row r="10" spans="1:249" ht="15" customHeight="1" x14ac:dyDescent="0.25">
      <c r="A10" s="200" t="s">
        <v>61</v>
      </c>
      <c r="B10" s="416" t="s">
        <v>279</v>
      </c>
      <c r="C10" s="487">
        <v>40910000</v>
      </c>
      <c r="D10" s="192">
        <v>0</v>
      </c>
      <c r="E10" s="184">
        <v>26710000</v>
      </c>
    </row>
    <row r="11" spans="1:249" ht="15" customHeight="1" x14ac:dyDescent="0.25">
      <c r="A11" s="200" t="s">
        <v>62</v>
      </c>
      <c r="B11" s="416" t="s">
        <v>280</v>
      </c>
      <c r="C11" s="487">
        <v>0</v>
      </c>
      <c r="D11" s="192">
        <v>0</v>
      </c>
      <c r="E11" s="184">
        <v>0</v>
      </c>
    </row>
    <row r="12" spans="1:249" ht="22.8" x14ac:dyDescent="0.25">
      <c r="A12" s="201" t="s">
        <v>63</v>
      </c>
      <c r="B12" s="417" t="s">
        <v>291</v>
      </c>
      <c r="C12" s="227">
        <f>SUM(C8:C11)</f>
        <v>2035324186</v>
      </c>
      <c r="D12" s="193">
        <v>0</v>
      </c>
      <c r="E12" s="187">
        <f>SUM(E8:E11)</f>
        <v>2115773854</v>
      </c>
    </row>
    <row r="13" spans="1:249" ht="15" customHeight="1" x14ac:dyDescent="0.25">
      <c r="A13" s="200" t="s">
        <v>64</v>
      </c>
      <c r="B13" s="416" t="s">
        <v>281</v>
      </c>
      <c r="C13" s="487">
        <v>0</v>
      </c>
      <c r="D13" s="192">
        <v>0</v>
      </c>
      <c r="E13" s="184">
        <v>0</v>
      </c>
    </row>
    <row r="14" spans="1:249" ht="15" customHeight="1" x14ac:dyDescent="0.25">
      <c r="A14" s="200" t="s">
        <v>65</v>
      </c>
      <c r="B14" s="416" t="s">
        <v>282</v>
      </c>
      <c r="C14" s="487">
        <v>0</v>
      </c>
      <c r="D14" s="192">
        <v>0</v>
      </c>
      <c r="E14" s="184">
        <v>0</v>
      </c>
    </row>
    <row r="15" spans="1:249" ht="22.8" x14ac:dyDescent="0.25">
      <c r="A15" s="201" t="s">
        <v>66</v>
      </c>
      <c r="B15" s="417" t="s">
        <v>292</v>
      </c>
      <c r="C15" s="227">
        <f>SUM(C13:C14)</f>
        <v>0</v>
      </c>
      <c r="D15" s="193">
        <v>0</v>
      </c>
      <c r="E15" s="187">
        <f>SUM(E13:E14)</f>
        <v>0</v>
      </c>
    </row>
    <row r="16" spans="1:249" ht="15" customHeight="1" x14ac:dyDescent="0.25">
      <c r="A16" s="200" t="s">
        <v>67</v>
      </c>
      <c r="B16" s="416" t="s">
        <v>493</v>
      </c>
      <c r="C16" s="487">
        <v>0</v>
      </c>
      <c r="D16" s="192">
        <v>0</v>
      </c>
      <c r="E16" s="184">
        <v>0</v>
      </c>
    </row>
    <row r="17" spans="1:5" ht="15" customHeight="1" x14ac:dyDescent="0.25">
      <c r="A17" s="200" t="s">
        <v>68</v>
      </c>
      <c r="B17" s="416" t="s">
        <v>283</v>
      </c>
      <c r="C17" s="487">
        <v>79690</v>
      </c>
      <c r="D17" s="192">
        <v>0</v>
      </c>
      <c r="E17" s="184">
        <v>54515</v>
      </c>
    </row>
    <row r="18" spans="1:5" ht="15" customHeight="1" x14ac:dyDescent="0.25">
      <c r="A18" s="200" t="s">
        <v>124</v>
      </c>
      <c r="B18" s="416" t="s">
        <v>284</v>
      </c>
      <c r="C18" s="487">
        <v>222112083</v>
      </c>
      <c r="D18" s="192">
        <v>0</v>
      </c>
      <c r="E18" s="184">
        <v>127793842</v>
      </c>
    </row>
    <row r="19" spans="1:5" ht="15" customHeight="1" x14ac:dyDescent="0.25">
      <c r="A19" s="200" t="s">
        <v>69</v>
      </c>
      <c r="B19" s="416" t="s">
        <v>285</v>
      </c>
      <c r="C19" s="487">
        <v>0</v>
      </c>
      <c r="D19" s="192">
        <v>0</v>
      </c>
      <c r="E19" s="184">
        <v>0</v>
      </c>
    </row>
    <row r="20" spans="1:5" ht="18" customHeight="1" x14ac:dyDescent="0.25">
      <c r="A20" s="201" t="s">
        <v>125</v>
      </c>
      <c r="B20" s="417" t="s">
        <v>498</v>
      </c>
      <c r="C20" s="227">
        <f>SUM(C16:C19)</f>
        <v>222191773</v>
      </c>
      <c r="D20" s="193">
        <v>0</v>
      </c>
      <c r="E20" s="187">
        <f>SUM(E16:E19)</f>
        <v>127848357</v>
      </c>
    </row>
    <row r="21" spans="1:5" ht="15" customHeight="1" x14ac:dyDescent="0.25">
      <c r="A21" s="200" t="s">
        <v>126</v>
      </c>
      <c r="B21" s="416" t="s">
        <v>286</v>
      </c>
      <c r="C21" s="487">
        <v>5091750</v>
      </c>
      <c r="D21" s="192">
        <v>0</v>
      </c>
      <c r="E21" s="184">
        <v>12640473</v>
      </c>
    </row>
    <row r="22" spans="1:5" ht="15" customHeight="1" x14ac:dyDescent="0.25">
      <c r="A22" s="200" t="s">
        <v>127</v>
      </c>
      <c r="B22" s="416" t="s">
        <v>287</v>
      </c>
      <c r="C22" s="487">
        <v>9994244</v>
      </c>
      <c r="D22" s="192">
        <v>0</v>
      </c>
      <c r="E22" s="184">
        <v>15689275</v>
      </c>
    </row>
    <row r="23" spans="1:5" ht="15" customHeight="1" x14ac:dyDescent="0.25">
      <c r="A23" s="200" t="s">
        <v>70</v>
      </c>
      <c r="B23" s="416" t="s">
        <v>288</v>
      </c>
      <c r="C23" s="487">
        <v>3720392</v>
      </c>
      <c r="D23" s="192">
        <v>0</v>
      </c>
      <c r="E23" s="184">
        <v>80530</v>
      </c>
    </row>
    <row r="24" spans="1:5" ht="18" customHeight="1" x14ac:dyDescent="0.25">
      <c r="A24" s="201" t="s">
        <v>128</v>
      </c>
      <c r="B24" s="417" t="s">
        <v>293</v>
      </c>
      <c r="C24" s="227">
        <f>SUM(C21:C23)</f>
        <v>18806386</v>
      </c>
      <c r="D24" s="193">
        <v>0</v>
      </c>
      <c r="E24" s="187">
        <f>SUM(E21:E23)</f>
        <v>28410278</v>
      </c>
    </row>
    <row r="25" spans="1:5" ht="18" customHeight="1" x14ac:dyDescent="0.25">
      <c r="A25" s="201" t="s">
        <v>129</v>
      </c>
      <c r="B25" s="417" t="s">
        <v>494</v>
      </c>
      <c r="C25" s="227">
        <v>153390</v>
      </c>
      <c r="D25" s="193">
        <v>0</v>
      </c>
      <c r="E25" s="187">
        <v>0</v>
      </c>
    </row>
    <row r="26" spans="1:5" ht="18" customHeight="1" thickBot="1" x14ac:dyDescent="0.3">
      <c r="A26" s="202" t="s">
        <v>58</v>
      </c>
      <c r="B26" s="418" t="s">
        <v>289</v>
      </c>
      <c r="C26" s="488">
        <v>734838</v>
      </c>
      <c r="D26" s="411">
        <v>0</v>
      </c>
      <c r="E26" s="214">
        <v>859248</v>
      </c>
    </row>
    <row r="27" spans="1:5" ht="18" customHeight="1" thickTop="1" thickBot="1" x14ac:dyDescent="0.3">
      <c r="A27" s="219" t="s">
        <v>130</v>
      </c>
      <c r="B27" s="68" t="s">
        <v>290</v>
      </c>
      <c r="C27" s="489">
        <f>C12+C15+C20+C24+C25+C26</f>
        <v>2277210573</v>
      </c>
      <c r="D27" s="485">
        <f>D12+D15+D20+D24+D25+D26</f>
        <v>0</v>
      </c>
      <c r="E27" s="222">
        <f>E12+E15+E20+E24+E25+E26</f>
        <v>2272891737</v>
      </c>
    </row>
    <row r="28" spans="1:5" ht="15" customHeight="1" thickTop="1" thickBot="1" x14ac:dyDescent="0.3">
      <c r="A28" s="217"/>
      <c r="B28" s="218"/>
      <c r="C28" s="223"/>
      <c r="D28" s="223"/>
      <c r="E28" s="223"/>
    </row>
    <row r="29" spans="1:5" ht="48.6" thickTop="1" x14ac:dyDescent="0.25">
      <c r="A29" s="409" t="s">
        <v>140</v>
      </c>
      <c r="B29" s="413" t="s">
        <v>21</v>
      </c>
      <c r="C29" s="203" t="s">
        <v>138</v>
      </c>
      <c r="D29" s="195" t="s">
        <v>20</v>
      </c>
      <c r="E29" s="196" t="s">
        <v>463</v>
      </c>
    </row>
    <row r="30" spans="1:5" ht="15" customHeight="1" thickBot="1" x14ac:dyDescent="0.3">
      <c r="A30" s="410" t="s">
        <v>447</v>
      </c>
      <c r="B30" s="414" t="s">
        <v>448</v>
      </c>
      <c r="C30" s="204" t="s">
        <v>449</v>
      </c>
      <c r="D30" s="197" t="s">
        <v>450</v>
      </c>
      <c r="E30" s="198" t="s">
        <v>451</v>
      </c>
    </row>
    <row r="31" spans="1:5" ht="15" customHeight="1" thickTop="1" x14ac:dyDescent="0.25">
      <c r="A31" s="200" t="s">
        <v>71</v>
      </c>
      <c r="B31" s="416" t="s">
        <v>294</v>
      </c>
      <c r="C31" s="486">
        <v>1881350414</v>
      </c>
      <c r="D31" s="191">
        <v>0</v>
      </c>
      <c r="E31" s="181">
        <v>1881350414</v>
      </c>
    </row>
    <row r="32" spans="1:5" ht="15" customHeight="1" x14ac:dyDescent="0.25">
      <c r="A32" s="200" t="s">
        <v>72</v>
      </c>
      <c r="B32" s="416" t="s">
        <v>295</v>
      </c>
      <c r="C32" s="487">
        <v>113426692</v>
      </c>
      <c r="D32" s="192">
        <v>0</v>
      </c>
      <c r="E32" s="184">
        <v>113426692</v>
      </c>
    </row>
    <row r="33" spans="1:5" ht="15" customHeight="1" x14ac:dyDescent="0.25">
      <c r="A33" s="200" t="s">
        <v>73</v>
      </c>
      <c r="B33" s="416" t="s">
        <v>296</v>
      </c>
      <c r="C33" s="487">
        <v>181171356</v>
      </c>
      <c r="D33" s="192">
        <v>0</v>
      </c>
      <c r="E33" s="184">
        <v>181171356</v>
      </c>
    </row>
    <row r="34" spans="1:5" ht="15" customHeight="1" x14ac:dyDescent="0.25">
      <c r="A34" s="200" t="s">
        <v>74</v>
      </c>
      <c r="B34" s="416" t="s">
        <v>297</v>
      </c>
      <c r="C34" s="487">
        <v>-1493150</v>
      </c>
      <c r="D34" s="192">
        <v>0</v>
      </c>
      <c r="E34" s="184">
        <v>19104333</v>
      </c>
    </row>
    <row r="35" spans="1:5" ht="15" customHeight="1" x14ac:dyDescent="0.25">
      <c r="A35" s="200" t="s">
        <v>131</v>
      </c>
      <c r="B35" s="416" t="s">
        <v>298</v>
      </c>
      <c r="C35" s="487">
        <v>0</v>
      </c>
      <c r="D35" s="192">
        <v>0</v>
      </c>
      <c r="E35" s="184">
        <v>0</v>
      </c>
    </row>
    <row r="36" spans="1:5" ht="15" customHeight="1" x14ac:dyDescent="0.25">
      <c r="A36" s="200" t="s">
        <v>132</v>
      </c>
      <c r="B36" s="416" t="s">
        <v>299</v>
      </c>
      <c r="C36" s="487">
        <v>20597483</v>
      </c>
      <c r="D36" s="192">
        <v>0</v>
      </c>
      <c r="E36" s="184">
        <v>-812556</v>
      </c>
    </row>
    <row r="37" spans="1:5" ht="18" customHeight="1" thickBot="1" x14ac:dyDescent="0.3">
      <c r="A37" s="475" t="s">
        <v>119</v>
      </c>
      <c r="B37" s="419" t="s">
        <v>300</v>
      </c>
      <c r="C37" s="490">
        <f>SUM(C31:C36)</f>
        <v>2195052795</v>
      </c>
      <c r="D37" s="194">
        <v>0</v>
      </c>
      <c r="E37" s="190">
        <f>SUM(E31:E36)</f>
        <v>2194240239</v>
      </c>
    </row>
    <row r="38" spans="1:5" ht="7.5" customHeight="1" thickTop="1" x14ac:dyDescent="0.25">
      <c r="A38" s="212"/>
      <c r="B38" s="156"/>
      <c r="C38" s="216"/>
      <c r="D38" s="216"/>
      <c r="E38" s="5"/>
    </row>
    <row r="39" spans="1:5" ht="15" customHeight="1" x14ac:dyDescent="0.25">
      <c r="A39" s="212"/>
      <c r="B39" s="156"/>
      <c r="C39" s="216"/>
      <c r="D39" s="216"/>
      <c r="E39" s="5" t="s">
        <v>394</v>
      </c>
    </row>
    <row r="40" spans="1:5" ht="15" customHeight="1" x14ac:dyDescent="0.25">
      <c r="A40" s="212"/>
      <c r="B40" s="156"/>
      <c r="C40" s="216"/>
      <c r="D40" s="216"/>
      <c r="E40" s="5" t="str">
        <f>E2</f>
        <v>a  6/2020. (VI.11.) önkormányzati rendelethez</v>
      </c>
    </row>
    <row r="41" spans="1:5" ht="15" customHeight="1" x14ac:dyDescent="0.25">
      <c r="A41" s="212"/>
      <c r="B41" s="156"/>
      <c r="C41" s="215"/>
      <c r="D41" s="215"/>
      <c r="E41" s="215"/>
    </row>
    <row r="42" spans="1:5" ht="15" customHeight="1" thickBot="1" x14ac:dyDescent="0.3">
      <c r="A42" s="212"/>
      <c r="B42" s="156"/>
      <c r="C42" s="215"/>
      <c r="D42" s="215"/>
      <c r="E42" s="5" t="s">
        <v>529</v>
      </c>
    </row>
    <row r="43" spans="1:5" ht="48.6" thickTop="1" x14ac:dyDescent="0.25">
      <c r="A43" s="409" t="s">
        <v>140</v>
      </c>
      <c r="B43" s="413" t="s">
        <v>21</v>
      </c>
      <c r="C43" s="203" t="s">
        <v>138</v>
      </c>
      <c r="D43" s="195" t="s">
        <v>20</v>
      </c>
      <c r="E43" s="196" t="s">
        <v>463</v>
      </c>
    </row>
    <row r="44" spans="1:5" ht="15" customHeight="1" thickBot="1" x14ac:dyDescent="0.3">
      <c r="A44" s="410" t="s">
        <v>447</v>
      </c>
      <c r="B44" s="414" t="s">
        <v>448</v>
      </c>
      <c r="C44" s="204" t="s">
        <v>449</v>
      </c>
      <c r="D44" s="197" t="s">
        <v>450</v>
      </c>
      <c r="E44" s="198" t="s">
        <v>462</v>
      </c>
    </row>
    <row r="45" spans="1:5" ht="15" customHeight="1" thickTop="1" x14ac:dyDescent="0.25">
      <c r="A45" s="206" t="s">
        <v>133</v>
      </c>
      <c r="B45" s="420" t="s">
        <v>301</v>
      </c>
      <c r="C45" s="486">
        <v>21313577</v>
      </c>
      <c r="D45" s="191">
        <v>0</v>
      </c>
      <c r="E45" s="181">
        <v>567193</v>
      </c>
    </row>
    <row r="46" spans="1:5" ht="15" customHeight="1" x14ac:dyDescent="0.25">
      <c r="A46" s="200" t="s">
        <v>75</v>
      </c>
      <c r="B46" s="416" t="s">
        <v>302</v>
      </c>
      <c r="C46" s="487">
        <v>5968461</v>
      </c>
      <c r="D46" s="192">
        <v>0</v>
      </c>
      <c r="E46" s="184">
        <v>4466090</v>
      </c>
    </row>
    <row r="47" spans="1:5" ht="15" customHeight="1" x14ac:dyDescent="0.25">
      <c r="A47" s="200" t="s">
        <v>120</v>
      </c>
      <c r="B47" s="416" t="s">
        <v>303</v>
      </c>
      <c r="C47" s="487">
        <v>2232714</v>
      </c>
      <c r="D47" s="192">
        <v>0</v>
      </c>
      <c r="E47" s="184">
        <v>2673136</v>
      </c>
    </row>
    <row r="48" spans="1:5" ht="18" customHeight="1" x14ac:dyDescent="0.25">
      <c r="A48" s="201" t="s">
        <v>134</v>
      </c>
      <c r="B48" s="417" t="s">
        <v>304</v>
      </c>
      <c r="C48" s="227">
        <f>SUM(C45:C47)</f>
        <v>29514752</v>
      </c>
      <c r="D48" s="193">
        <v>0</v>
      </c>
      <c r="E48" s="187">
        <f>SUM(E45:E47)</f>
        <v>7706419</v>
      </c>
    </row>
    <row r="49" spans="1:5" ht="22.8" x14ac:dyDescent="0.25">
      <c r="A49" s="201" t="s">
        <v>121</v>
      </c>
      <c r="B49" s="417" t="s">
        <v>495</v>
      </c>
      <c r="C49" s="227">
        <v>0</v>
      </c>
      <c r="D49" s="193">
        <v>0</v>
      </c>
      <c r="E49" s="187">
        <v>0</v>
      </c>
    </row>
    <row r="50" spans="1:5" ht="18" customHeight="1" thickBot="1" x14ac:dyDescent="0.3">
      <c r="A50" s="202" t="s">
        <v>76</v>
      </c>
      <c r="B50" s="418" t="s">
        <v>496</v>
      </c>
      <c r="C50" s="488">
        <v>52643026</v>
      </c>
      <c r="D50" s="411">
        <v>0</v>
      </c>
      <c r="E50" s="214">
        <v>70945079</v>
      </c>
    </row>
    <row r="51" spans="1:5" ht="18" customHeight="1" thickTop="1" thickBot="1" x14ac:dyDescent="0.3">
      <c r="A51" s="219" t="s">
        <v>77</v>
      </c>
      <c r="B51" s="421" t="s">
        <v>497</v>
      </c>
      <c r="C51" s="489">
        <f>C37+C48+C49+C50</f>
        <v>2277210573</v>
      </c>
      <c r="D51" s="412">
        <v>0</v>
      </c>
      <c r="E51" s="222">
        <f>E37+E48+E49+E50</f>
        <v>2272891737</v>
      </c>
    </row>
    <row r="52" spans="1:5" ht="13.8" thickTop="1" x14ac:dyDescent="0.25">
      <c r="C52" s="220"/>
      <c r="D52" s="220"/>
      <c r="E52" s="220"/>
    </row>
    <row r="53" spans="1:5" x14ac:dyDescent="0.25">
      <c r="C53" s="220"/>
      <c r="D53" s="220"/>
      <c r="E53" s="220"/>
    </row>
    <row r="54" spans="1:5" x14ac:dyDescent="0.25">
      <c r="C54" s="221"/>
      <c r="D54" s="221"/>
      <c r="E54" s="221"/>
    </row>
    <row r="55" spans="1:5" x14ac:dyDescent="0.25">
      <c r="C55" s="221"/>
      <c r="D55" s="221"/>
      <c r="E55" s="221"/>
    </row>
    <row r="56" spans="1:5" x14ac:dyDescent="0.25">
      <c r="C56" s="221"/>
      <c r="D56" s="221"/>
      <c r="E56" s="221"/>
    </row>
    <row r="57" spans="1:5" x14ac:dyDescent="0.25">
      <c r="C57" s="221"/>
      <c r="D57" s="221"/>
      <c r="E57" s="221"/>
    </row>
    <row r="58" spans="1:5" x14ac:dyDescent="0.25">
      <c r="C58" s="221"/>
      <c r="D58" s="221"/>
      <c r="E58" s="221"/>
    </row>
  </sheetData>
  <mergeCells count="1">
    <mergeCell ref="A4:E4"/>
  </mergeCells>
  <phoneticPr fontId="0" type="noConversion"/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/>
  <rowBreaks count="1" manualBreakCount="1">
    <brk id="3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"/>
  <dimension ref="A1:F63"/>
  <sheetViews>
    <sheetView zoomScaleNormal="100" workbookViewId="0"/>
  </sheetViews>
  <sheetFormatPr defaultRowHeight="12.6" x14ac:dyDescent="0.25"/>
  <cols>
    <col min="1" max="1" width="5.6640625" style="9" customWidth="1"/>
    <col min="2" max="2" width="49.6640625" style="9" customWidth="1"/>
    <col min="3" max="4" width="11.6640625" style="9" customWidth="1"/>
    <col min="5" max="5" width="11.6640625" customWidth="1"/>
  </cols>
  <sheetData>
    <row r="1" spans="1:5" s="15" customFormat="1" ht="15" customHeight="1" x14ac:dyDescent="0.25">
      <c r="A1" s="14"/>
      <c r="B1" s="4"/>
      <c r="C1" s="4"/>
      <c r="E1" s="5" t="s">
        <v>315</v>
      </c>
    </row>
    <row r="2" spans="1:5" s="15" customFormat="1" ht="15" customHeight="1" x14ac:dyDescent="0.25">
      <c r="A2" s="14"/>
      <c r="B2" s="4"/>
      <c r="C2" s="4"/>
      <c r="E2" s="5" t="str">
        <f>'1.d sz. melléklet'!F2</f>
        <v>a  6/2020. (VI.11.) önkormányzati rendelethez</v>
      </c>
    </row>
    <row r="3" spans="1:5" s="15" customFormat="1" ht="15" customHeight="1" x14ac:dyDescent="0.25">
      <c r="A3" s="14"/>
      <c r="B3" s="8"/>
      <c r="C3" s="8"/>
      <c r="D3" s="8"/>
    </row>
    <row r="4" spans="1:5" s="15" customFormat="1" ht="15" customHeight="1" x14ac:dyDescent="0.25">
      <c r="A4" s="978" t="s">
        <v>729</v>
      </c>
      <c r="B4" s="978"/>
      <c r="C4" s="978"/>
      <c r="D4" s="978"/>
      <c r="E4" s="978"/>
    </row>
    <row r="5" spans="1:5" s="15" customFormat="1" ht="15" customHeight="1" thickBot="1" x14ac:dyDescent="0.3">
      <c r="A5" s="14"/>
      <c r="B5" s="10"/>
      <c r="C5" s="10"/>
      <c r="E5" s="5" t="s">
        <v>529</v>
      </c>
    </row>
    <row r="6" spans="1:5" s="15" customFormat="1" ht="48.6" thickTop="1" x14ac:dyDescent="0.25">
      <c r="A6" s="29" t="s">
        <v>140</v>
      </c>
      <c r="B6" s="30" t="s">
        <v>122</v>
      </c>
      <c r="C6" s="203" t="s">
        <v>138</v>
      </c>
      <c r="D6" s="30" t="s">
        <v>20</v>
      </c>
      <c r="E6" s="31" t="s">
        <v>22</v>
      </c>
    </row>
    <row r="7" spans="1:5" s="15" customFormat="1" ht="15" customHeight="1" thickBot="1" x14ac:dyDescent="0.3">
      <c r="A7" s="46" t="s">
        <v>447</v>
      </c>
      <c r="B7" s="47" t="s">
        <v>448</v>
      </c>
      <c r="C7" s="423" t="s">
        <v>449</v>
      </c>
      <c r="D7" s="47" t="s">
        <v>450</v>
      </c>
      <c r="E7" s="48" t="s">
        <v>462</v>
      </c>
    </row>
    <row r="8" spans="1:5" s="1" customFormat="1" ht="15" customHeight="1" thickTop="1" x14ac:dyDescent="0.25">
      <c r="A8" s="179" t="s">
        <v>59</v>
      </c>
      <c r="B8" s="424" t="s">
        <v>305</v>
      </c>
      <c r="C8" s="62">
        <v>101387605</v>
      </c>
      <c r="D8" s="191">
        <v>0</v>
      </c>
      <c r="E8" s="246">
        <v>99711601</v>
      </c>
    </row>
    <row r="9" spans="1:5" s="1" customFormat="1" ht="24" x14ac:dyDescent="0.25">
      <c r="A9" s="182" t="s">
        <v>60</v>
      </c>
      <c r="B9" s="425" t="s">
        <v>306</v>
      </c>
      <c r="C9" s="23">
        <v>56802928</v>
      </c>
      <c r="D9" s="192">
        <v>0</v>
      </c>
      <c r="E9" s="50">
        <v>59215183</v>
      </c>
    </row>
    <row r="10" spans="1:5" s="1" customFormat="1" ht="15" customHeight="1" x14ac:dyDescent="0.25">
      <c r="A10" s="182" t="s">
        <v>61</v>
      </c>
      <c r="B10" s="425" t="s">
        <v>307</v>
      </c>
      <c r="C10" s="23">
        <v>7003152</v>
      </c>
      <c r="D10" s="192">
        <v>0</v>
      </c>
      <c r="E10" s="50">
        <v>8857445</v>
      </c>
    </row>
    <row r="11" spans="1:5" s="1" customFormat="1" ht="15" customHeight="1" x14ac:dyDescent="0.25">
      <c r="A11" s="185" t="s">
        <v>62</v>
      </c>
      <c r="B11" s="426" t="s">
        <v>308</v>
      </c>
      <c r="C11" s="227">
        <f>SUM(C8:C10)</f>
        <v>165193685</v>
      </c>
      <c r="D11" s="193">
        <v>0</v>
      </c>
      <c r="E11" s="756">
        <f>SUM(E8:E10)</f>
        <v>167784229</v>
      </c>
    </row>
    <row r="12" spans="1:5" s="1" customFormat="1" ht="15" customHeight="1" x14ac:dyDescent="0.25">
      <c r="A12" s="182" t="s">
        <v>63</v>
      </c>
      <c r="B12" s="425" t="s">
        <v>317</v>
      </c>
      <c r="C12" s="487">
        <v>0</v>
      </c>
      <c r="D12" s="192">
        <v>0</v>
      </c>
      <c r="E12" s="757">
        <v>0</v>
      </c>
    </row>
    <row r="13" spans="1:5" s="1" customFormat="1" ht="15" customHeight="1" x14ac:dyDescent="0.25">
      <c r="A13" s="182" t="s">
        <v>64</v>
      </c>
      <c r="B13" s="425" t="s">
        <v>318</v>
      </c>
      <c r="C13" s="487">
        <v>0</v>
      </c>
      <c r="D13" s="192">
        <v>0</v>
      </c>
      <c r="E13" s="757">
        <v>0</v>
      </c>
    </row>
    <row r="14" spans="1:5" s="1" customFormat="1" ht="15" customHeight="1" x14ac:dyDescent="0.25">
      <c r="A14" s="185" t="s">
        <v>65</v>
      </c>
      <c r="B14" s="426" t="s">
        <v>309</v>
      </c>
      <c r="C14" s="227">
        <f>SUM(C12:C13)</f>
        <v>0</v>
      </c>
      <c r="D14" s="193">
        <v>0</v>
      </c>
      <c r="E14" s="756">
        <f>SUM(E12:E13)</f>
        <v>0</v>
      </c>
    </row>
    <row r="15" spans="1:5" s="1" customFormat="1" x14ac:dyDescent="0.25">
      <c r="A15" s="182" t="s">
        <v>66</v>
      </c>
      <c r="B15" s="425" t="s">
        <v>310</v>
      </c>
      <c r="C15" s="23">
        <v>72374921</v>
      </c>
      <c r="D15" s="192">
        <v>0</v>
      </c>
      <c r="E15" s="50">
        <v>73656638</v>
      </c>
    </row>
    <row r="16" spans="1:5" s="1" customFormat="1" ht="15" customHeight="1" x14ac:dyDescent="0.25">
      <c r="A16" s="182" t="s">
        <v>67</v>
      </c>
      <c r="B16" s="425" t="s">
        <v>311</v>
      </c>
      <c r="C16" s="23">
        <v>30299506</v>
      </c>
      <c r="D16" s="192">
        <v>0</v>
      </c>
      <c r="E16" s="50">
        <v>10146721</v>
      </c>
    </row>
    <row r="17" spans="1:5" s="1" customFormat="1" ht="15" customHeight="1" x14ac:dyDescent="0.25">
      <c r="A17" s="182" t="s">
        <v>68</v>
      </c>
      <c r="B17" s="425" t="s">
        <v>530</v>
      </c>
      <c r="C17" s="23">
        <v>34205654</v>
      </c>
      <c r="D17" s="192">
        <v>0</v>
      </c>
      <c r="E17" s="50">
        <v>60062823</v>
      </c>
    </row>
    <row r="18" spans="1:5" s="1" customFormat="1" ht="15" customHeight="1" x14ac:dyDescent="0.25">
      <c r="A18" s="182">
        <v>11</v>
      </c>
      <c r="B18" s="425" t="s">
        <v>531</v>
      </c>
      <c r="C18" s="23">
        <v>36515</v>
      </c>
      <c r="D18" s="192"/>
      <c r="E18" s="50">
        <v>7746598</v>
      </c>
    </row>
    <row r="19" spans="1:5" s="1" customFormat="1" ht="15" customHeight="1" x14ac:dyDescent="0.25">
      <c r="A19" s="185">
        <v>12</v>
      </c>
      <c r="B19" s="426" t="s">
        <v>536</v>
      </c>
      <c r="C19" s="227">
        <f>SUM(C15:C18)</f>
        <v>136916596</v>
      </c>
      <c r="D19" s="193">
        <v>0</v>
      </c>
      <c r="E19" s="756">
        <f>SUM(E15:E18)</f>
        <v>151612780</v>
      </c>
    </row>
    <row r="20" spans="1:5" s="1" customFormat="1" ht="15" customHeight="1" x14ac:dyDescent="0.25">
      <c r="A20" s="182">
        <v>13</v>
      </c>
      <c r="B20" s="425" t="s">
        <v>532</v>
      </c>
      <c r="C20" s="23">
        <v>9614449</v>
      </c>
      <c r="D20" s="192">
        <v>0</v>
      </c>
      <c r="E20" s="50">
        <v>11860692</v>
      </c>
    </row>
    <row r="21" spans="1:5" s="1" customFormat="1" ht="15" customHeight="1" x14ac:dyDescent="0.25">
      <c r="A21" s="182">
        <v>14</v>
      </c>
      <c r="B21" s="425" t="s">
        <v>533</v>
      </c>
      <c r="C21" s="23">
        <v>58880400</v>
      </c>
      <c r="D21" s="192">
        <v>0</v>
      </c>
      <c r="E21" s="50">
        <v>68044852</v>
      </c>
    </row>
    <row r="22" spans="1:5" s="1" customFormat="1" ht="15" customHeight="1" x14ac:dyDescent="0.25">
      <c r="A22" s="182">
        <v>15</v>
      </c>
      <c r="B22" s="425" t="s">
        <v>534</v>
      </c>
      <c r="C22" s="23">
        <v>263250</v>
      </c>
      <c r="D22" s="192">
        <v>0</v>
      </c>
      <c r="E22" s="50">
        <v>279500</v>
      </c>
    </row>
    <row r="23" spans="1:5" s="1" customFormat="1" ht="15" customHeight="1" x14ac:dyDescent="0.25">
      <c r="A23" s="182">
        <v>16</v>
      </c>
      <c r="B23" s="425" t="s">
        <v>535</v>
      </c>
      <c r="C23" s="23">
        <v>0</v>
      </c>
      <c r="D23" s="192">
        <v>0</v>
      </c>
      <c r="E23" s="50">
        <v>64015</v>
      </c>
    </row>
    <row r="24" spans="1:5" ht="15" customHeight="1" x14ac:dyDescent="0.25">
      <c r="A24" s="185">
        <v>17</v>
      </c>
      <c r="B24" s="426" t="s">
        <v>537</v>
      </c>
      <c r="C24" s="227">
        <f>SUM(C20:C23)</f>
        <v>68758099</v>
      </c>
      <c r="D24" s="193">
        <v>0</v>
      </c>
      <c r="E24" s="756">
        <f>SUM(E20:E23)</f>
        <v>80249059</v>
      </c>
    </row>
    <row r="25" spans="1:5" ht="15" customHeight="1" x14ac:dyDescent="0.25">
      <c r="A25" s="182">
        <v>18</v>
      </c>
      <c r="B25" s="425" t="s">
        <v>538</v>
      </c>
      <c r="C25" s="23">
        <v>37298472</v>
      </c>
      <c r="D25" s="192">
        <v>0</v>
      </c>
      <c r="E25" s="50">
        <v>41098108</v>
      </c>
    </row>
    <row r="26" spans="1:5" ht="15" customHeight="1" x14ac:dyDescent="0.25">
      <c r="A26" s="182">
        <v>19</v>
      </c>
      <c r="B26" s="425" t="s">
        <v>539</v>
      </c>
      <c r="C26" s="23">
        <v>14779947</v>
      </c>
      <c r="D26" s="192">
        <v>0</v>
      </c>
      <c r="E26" s="50">
        <v>14546158</v>
      </c>
    </row>
    <row r="27" spans="1:5" ht="15" customHeight="1" x14ac:dyDescent="0.25">
      <c r="A27" s="182">
        <v>20</v>
      </c>
      <c r="B27" s="425" t="s">
        <v>540</v>
      </c>
      <c r="C27" s="23">
        <v>10731339</v>
      </c>
      <c r="D27" s="192">
        <v>0</v>
      </c>
      <c r="E27" s="50">
        <v>10978804</v>
      </c>
    </row>
    <row r="28" spans="1:5" ht="15" customHeight="1" x14ac:dyDescent="0.25">
      <c r="A28" s="185">
        <v>21</v>
      </c>
      <c r="B28" s="426" t="s">
        <v>541</v>
      </c>
      <c r="C28" s="227">
        <f>SUM(C25:C27)</f>
        <v>62809758</v>
      </c>
      <c r="D28" s="193">
        <v>0</v>
      </c>
      <c r="E28" s="756">
        <f>SUM(E25:E27)</f>
        <v>66623070</v>
      </c>
    </row>
    <row r="29" spans="1:5" ht="15" customHeight="1" x14ac:dyDescent="0.25">
      <c r="A29" s="185">
        <v>22</v>
      </c>
      <c r="B29" s="426" t="s">
        <v>312</v>
      </c>
      <c r="C29" s="34">
        <v>45908122</v>
      </c>
      <c r="D29" s="193">
        <v>0</v>
      </c>
      <c r="E29" s="72">
        <v>52886350</v>
      </c>
    </row>
    <row r="30" spans="1:5" ht="15" customHeight="1" x14ac:dyDescent="0.25">
      <c r="A30" s="185">
        <v>23</v>
      </c>
      <c r="B30" s="426" t="s">
        <v>313</v>
      </c>
      <c r="C30" s="34">
        <v>104743520</v>
      </c>
      <c r="D30" s="193">
        <v>0</v>
      </c>
      <c r="E30" s="72">
        <v>106246736</v>
      </c>
    </row>
    <row r="31" spans="1:5" ht="18" customHeight="1" x14ac:dyDescent="0.25">
      <c r="A31" s="185">
        <v>24</v>
      </c>
      <c r="B31" s="426" t="s">
        <v>23</v>
      </c>
      <c r="C31" s="227">
        <f>C11+C14+C19-C24-C28-C29-C30</f>
        <v>19890782</v>
      </c>
      <c r="D31" s="491">
        <f>D11+D14+D19-D24-D28-D29-D30</f>
        <v>0</v>
      </c>
      <c r="E31" s="758">
        <f>E11+E14+E19-E24-E28-E29-E30</f>
        <v>13391794</v>
      </c>
    </row>
    <row r="32" spans="1:5" ht="15" customHeight="1" x14ac:dyDescent="0.25">
      <c r="A32" s="182">
        <v>25</v>
      </c>
      <c r="B32" s="478" t="s">
        <v>542</v>
      </c>
      <c r="C32" s="487">
        <v>299000</v>
      </c>
      <c r="D32" s="192">
        <v>0</v>
      </c>
      <c r="E32" s="757">
        <v>0</v>
      </c>
    </row>
    <row r="33" spans="1:5" ht="24" x14ac:dyDescent="0.25">
      <c r="A33" s="664">
        <v>26</v>
      </c>
      <c r="B33" s="593" t="s">
        <v>543</v>
      </c>
      <c r="C33" s="487">
        <v>0</v>
      </c>
      <c r="D33" s="192">
        <v>0</v>
      </c>
      <c r="E33" s="757">
        <v>0</v>
      </c>
    </row>
    <row r="34" spans="1:5" ht="24" x14ac:dyDescent="0.25">
      <c r="A34" s="664">
        <v>27</v>
      </c>
      <c r="B34" s="593" t="s">
        <v>544</v>
      </c>
      <c r="C34" s="487">
        <v>0</v>
      </c>
      <c r="D34" s="192">
        <v>0</v>
      </c>
      <c r="E34" s="757">
        <v>0</v>
      </c>
    </row>
    <row r="35" spans="1:5" ht="24" x14ac:dyDescent="0.25">
      <c r="A35" s="182">
        <v>28</v>
      </c>
      <c r="B35" s="665" t="s">
        <v>545</v>
      </c>
      <c r="C35" s="487">
        <v>417453</v>
      </c>
      <c r="D35" s="192">
        <v>0</v>
      </c>
      <c r="E35" s="184">
        <v>1743</v>
      </c>
    </row>
    <row r="36" spans="1:5" ht="15" customHeight="1" x14ac:dyDescent="0.25">
      <c r="A36" s="182">
        <v>29</v>
      </c>
      <c r="B36" s="478" t="s">
        <v>546</v>
      </c>
      <c r="C36" s="558">
        <v>0</v>
      </c>
      <c r="D36" s="479">
        <v>0</v>
      </c>
      <c r="E36" s="480">
        <v>0</v>
      </c>
    </row>
    <row r="37" spans="1:5" ht="24" x14ac:dyDescent="0.25">
      <c r="A37" s="664">
        <v>30</v>
      </c>
      <c r="B37" s="593" t="s">
        <v>547</v>
      </c>
      <c r="C37" s="558">
        <v>0</v>
      </c>
      <c r="D37" s="479">
        <v>0</v>
      </c>
      <c r="E37" s="480">
        <v>0</v>
      </c>
    </row>
    <row r="38" spans="1:5" ht="24" x14ac:dyDescent="0.25">
      <c r="A38" s="664">
        <v>31</v>
      </c>
      <c r="B38" s="593" t="s">
        <v>548</v>
      </c>
      <c r="C38" s="558">
        <v>0</v>
      </c>
      <c r="D38" s="479">
        <v>0</v>
      </c>
      <c r="E38" s="480">
        <v>0</v>
      </c>
    </row>
    <row r="39" spans="1:5" ht="23.4" thickBot="1" x14ac:dyDescent="0.3">
      <c r="A39" s="668">
        <v>32</v>
      </c>
      <c r="B39" s="669" t="s">
        <v>549</v>
      </c>
      <c r="C39" s="488">
        <f>SUM(C32:C38)</f>
        <v>716453</v>
      </c>
      <c r="D39" s="754">
        <f>SUM(D32:D38)</f>
        <v>0</v>
      </c>
      <c r="E39" s="214">
        <f>SUM(E32:E38)</f>
        <v>1743</v>
      </c>
    </row>
    <row r="40" spans="1:5" ht="15" customHeight="1" thickTop="1" x14ac:dyDescent="0.25">
      <c r="A40" s="178"/>
      <c r="B40" s="174"/>
      <c r="C40" s="175"/>
      <c r="D40" s="175"/>
      <c r="E40" s="224" t="s">
        <v>316</v>
      </c>
    </row>
    <row r="41" spans="1:5" ht="15" customHeight="1" x14ac:dyDescent="0.25">
      <c r="A41" s="178"/>
      <c r="B41" s="174"/>
      <c r="C41" s="175"/>
      <c r="D41" s="175"/>
      <c r="E41" s="224" t="str">
        <f>E2</f>
        <v>a  6/2020. (VI.11.) önkormányzati rendelethez</v>
      </c>
    </row>
    <row r="42" spans="1:5" ht="15" customHeight="1" x14ac:dyDescent="0.25">
      <c r="A42" s="178"/>
      <c r="C42" s="175"/>
      <c r="D42" s="175"/>
      <c r="E42" s="175"/>
    </row>
    <row r="43" spans="1:5" ht="15" customHeight="1" thickBot="1" x14ac:dyDescent="0.3">
      <c r="A43" s="178"/>
      <c r="B43" s="174"/>
      <c r="C43" s="10"/>
      <c r="D43" s="15"/>
      <c r="E43" s="5" t="s">
        <v>529</v>
      </c>
    </row>
    <row r="44" spans="1:5" ht="48.75" customHeight="1" thickTop="1" x14ac:dyDescent="0.25">
      <c r="A44" s="29" t="s">
        <v>140</v>
      </c>
      <c r="B44" s="30" t="s">
        <v>122</v>
      </c>
      <c r="C44" s="203" t="s">
        <v>138</v>
      </c>
      <c r="D44" s="30" t="s">
        <v>20</v>
      </c>
      <c r="E44" s="31" t="s">
        <v>22</v>
      </c>
    </row>
    <row r="45" spans="1:5" ht="15" customHeight="1" thickBot="1" x14ac:dyDescent="0.3">
      <c r="A45" s="46" t="s">
        <v>447</v>
      </c>
      <c r="B45" s="47" t="s">
        <v>461</v>
      </c>
      <c r="C45" s="423" t="s">
        <v>449</v>
      </c>
      <c r="D45" s="47" t="s">
        <v>450</v>
      </c>
      <c r="E45" s="48" t="s">
        <v>462</v>
      </c>
    </row>
    <row r="46" spans="1:5" ht="15" customHeight="1" thickTop="1" x14ac:dyDescent="0.25">
      <c r="A46" s="667">
        <v>33</v>
      </c>
      <c r="B46" s="593" t="s">
        <v>554</v>
      </c>
      <c r="C46" s="755">
        <v>0</v>
      </c>
      <c r="D46" s="479">
        <v>0</v>
      </c>
      <c r="E46" s="480">
        <v>14200000</v>
      </c>
    </row>
    <row r="47" spans="1:5" ht="24" x14ac:dyDescent="0.25">
      <c r="A47" s="664">
        <v>34</v>
      </c>
      <c r="B47" s="593" t="s">
        <v>550</v>
      </c>
      <c r="C47" s="487">
        <v>0</v>
      </c>
      <c r="D47" s="192">
        <v>0</v>
      </c>
      <c r="E47" s="184">
        <v>0</v>
      </c>
    </row>
    <row r="48" spans="1:5" ht="15" customHeight="1" x14ac:dyDescent="0.25">
      <c r="A48" s="664">
        <v>35</v>
      </c>
      <c r="B48" s="593" t="s">
        <v>551</v>
      </c>
      <c r="C48" s="487">
        <v>5812</v>
      </c>
      <c r="D48" s="192">
        <v>0</v>
      </c>
      <c r="E48" s="184">
        <v>6093</v>
      </c>
    </row>
    <row r="49" spans="1:6" ht="15" customHeight="1" x14ac:dyDescent="0.25">
      <c r="A49" s="664">
        <v>36</v>
      </c>
      <c r="B49" s="593" t="s">
        <v>553</v>
      </c>
      <c r="C49" s="487">
        <v>0</v>
      </c>
      <c r="D49" s="192">
        <v>0</v>
      </c>
      <c r="E49" s="184">
        <v>0</v>
      </c>
    </row>
    <row r="50" spans="1:6" ht="15" customHeight="1" x14ac:dyDescent="0.25">
      <c r="A50" s="664">
        <v>37</v>
      </c>
      <c r="B50" s="593" t="s">
        <v>552</v>
      </c>
      <c r="C50" s="487">
        <v>3940</v>
      </c>
      <c r="D50" s="192">
        <v>0</v>
      </c>
      <c r="E50" s="184">
        <v>0</v>
      </c>
    </row>
    <row r="51" spans="1:6" ht="15" customHeight="1" x14ac:dyDescent="0.25">
      <c r="A51" s="185">
        <v>38</v>
      </c>
      <c r="B51" s="666" t="s">
        <v>555</v>
      </c>
      <c r="C51" s="227">
        <f>SUM(C46:C50)</f>
        <v>9752</v>
      </c>
      <c r="D51" s="491">
        <f>SUM(D46:D50)</f>
        <v>0</v>
      </c>
      <c r="E51" s="187">
        <f>SUM(E46:E50)</f>
        <v>14206093</v>
      </c>
    </row>
    <row r="52" spans="1:6" ht="18" customHeight="1" thickBot="1" x14ac:dyDescent="0.3">
      <c r="A52" s="188">
        <v>39</v>
      </c>
      <c r="B52" s="427" t="s">
        <v>314</v>
      </c>
      <c r="C52" s="490">
        <f>C39-C51</f>
        <v>706701</v>
      </c>
      <c r="D52" s="194">
        <v>0</v>
      </c>
      <c r="E52" s="190">
        <f>E39-E51</f>
        <v>-14204350</v>
      </c>
    </row>
    <row r="53" spans="1:6" ht="18" customHeight="1" thickTop="1" thickBot="1" x14ac:dyDescent="0.3">
      <c r="A53" s="188">
        <v>40</v>
      </c>
      <c r="B53" s="427" t="s">
        <v>556</v>
      </c>
      <c r="C53" s="490">
        <f>C31+C52</f>
        <v>20597483</v>
      </c>
      <c r="D53" s="194">
        <v>0</v>
      </c>
      <c r="E53" s="190">
        <f>E31+E52</f>
        <v>-812556</v>
      </c>
    </row>
    <row r="54" spans="1:6" ht="18" customHeight="1" thickTop="1" x14ac:dyDescent="0.25">
      <c r="B54" s="153"/>
      <c r="C54" s="157"/>
      <c r="D54" s="157"/>
      <c r="E54" s="157"/>
    </row>
    <row r="55" spans="1:6" x14ac:dyDescent="0.25">
      <c r="B55" s="153"/>
      <c r="C55" s="157"/>
      <c r="D55" s="157"/>
      <c r="E55" s="157"/>
      <c r="F55" s="225"/>
    </row>
    <row r="56" spans="1:6" x14ac:dyDescent="0.25">
      <c r="B56" s="153"/>
      <c r="C56" s="157"/>
      <c r="D56" s="157"/>
      <c r="E56" s="157"/>
      <c r="F56" s="225"/>
    </row>
    <row r="57" spans="1:6" x14ac:dyDescent="0.25">
      <c r="B57" s="153"/>
      <c r="C57" s="152"/>
      <c r="D57" s="152"/>
      <c r="E57" s="152"/>
      <c r="F57" s="225"/>
    </row>
    <row r="58" spans="1:6" x14ac:dyDescent="0.25">
      <c r="B58" s="153"/>
      <c r="C58" s="152"/>
      <c r="D58" s="152"/>
      <c r="E58" s="152"/>
      <c r="F58" s="225"/>
    </row>
    <row r="59" spans="1:6" x14ac:dyDescent="0.25">
      <c r="B59" s="153"/>
      <c r="C59" s="157"/>
      <c r="D59" s="157"/>
      <c r="E59" s="157"/>
      <c r="F59" s="225"/>
    </row>
    <row r="60" spans="1:6" x14ac:dyDescent="0.25">
      <c r="B60" s="153"/>
      <c r="C60" s="157"/>
      <c r="D60" s="157"/>
      <c r="E60" s="157"/>
      <c r="F60" s="225"/>
    </row>
    <row r="61" spans="1:6" x14ac:dyDescent="0.25">
      <c r="B61" s="153"/>
      <c r="C61" s="157"/>
      <c r="D61" s="157"/>
      <c r="E61" s="157"/>
      <c r="F61" s="225"/>
    </row>
    <row r="62" spans="1:6" x14ac:dyDescent="0.25">
      <c r="B62" s="153"/>
      <c r="C62" s="157"/>
      <c r="D62" s="157"/>
      <c r="E62" s="157"/>
      <c r="F62" s="225"/>
    </row>
    <row r="63" spans="1:6" x14ac:dyDescent="0.25">
      <c r="F63" s="225"/>
    </row>
  </sheetData>
  <mergeCells count="1">
    <mergeCell ref="A4:E4"/>
  </mergeCells>
  <phoneticPr fontId="19" type="noConversion"/>
  <pageMargins left="0.74803149606299213" right="0.74803149606299213" top="0.78740157480314965" bottom="0.78740157480314965" header="0.51181102362204722" footer="0.51181102362204722"/>
  <pageSetup paperSize="9" scale="97" orientation="portrait" r:id="rId1"/>
  <headerFooter alignWithMargins="0"/>
  <rowBreaks count="1" manualBreakCount="1">
    <brk id="3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3"/>
  <dimension ref="A1:E28"/>
  <sheetViews>
    <sheetView zoomScaleNormal="100" workbookViewId="0"/>
  </sheetViews>
  <sheetFormatPr defaultRowHeight="12.6" x14ac:dyDescent="0.25"/>
  <cols>
    <col min="1" max="1" width="5.6640625" style="9" customWidth="1"/>
    <col min="2" max="2" width="53" style="9" customWidth="1"/>
    <col min="3" max="3" width="17.6640625" style="9" customWidth="1"/>
    <col min="4" max="4" width="10.6640625" style="9" customWidth="1"/>
  </cols>
  <sheetData>
    <row r="1" spans="1:5" s="15" customFormat="1" ht="15" customHeight="1" x14ac:dyDescent="0.25">
      <c r="A1" s="14"/>
      <c r="B1" s="4"/>
      <c r="C1" s="4"/>
      <c r="D1" s="5" t="s">
        <v>397</v>
      </c>
    </row>
    <row r="2" spans="1:5" s="15" customFormat="1" ht="15" customHeight="1" x14ac:dyDescent="0.25">
      <c r="A2" s="14"/>
      <c r="B2" s="4"/>
      <c r="C2" s="4"/>
      <c r="D2" s="5" t="str">
        <f>'1.d sz. melléklet'!F2</f>
        <v>a  6/2020. (VI.11.) önkormányzati rendelethez</v>
      </c>
    </row>
    <row r="3" spans="1:5" s="15" customFormat="1" ht="15" customHeight="1" x14ac:dyDescent="0.25">
      <c r="A3" s="14"/>
      <c r="B3" s="8"/>
      <c r="C3" s="8"/>
      <c r="D3" s="8"/>
    </row>
    <row r="4" spans="1:5" s="15" customFormat="1" ht="15" customHeight="1" x14ac:dyDescent="0.25">
      <c r="A4" s="978" t="s">
        <v>730</v>
      </c>
      <c r="B4" s="978"/>
      <c r="C4" s="978"/>
      <c r="D4" s="978"/>
    </row>
    <row r="5" spans="1:5" s="15" customFormat="1" ht="15" customHeight="1" x14ac:dyDescent="0.25">
      <c r="A5" s="16"/>
      <c r="B5" s="16"/>
      <c r="C5" s="16"/>
      <c r="D5" s="16"/>
    </row>
    <row r="6" spans="1:5" s="15" customFormat="1" ht="15" customHeight="1" thickBot="1" x14ac:dyDescent="0.3">
      <c r="A6" s="14"/>
      <c r="B6" s="10"/>
      <c r="C6" s="5" t="s">
        <v>529</v>
      </c>
    </row>
    <row r="7" spans="1:5" s="15" customFormat="1" ht="24.6" thickTop="1" x14ac:dyDescent="0.25">
      <c r="A7" s="29" t="s">
        <v>140</v>
      </c>
      <c r="B7" s="30" t="s">
        <v>122</v>
      </c>
      <c r="C7" s="31" t="s">
        <v>22</v>
      </c>
      <c r="D7" s="154"/>
    </row>
    <row r="8" spans="1:5" s="15" customFormat="1" ht="15" customHeight="1" thickBot="1" x14ac:dyDescent="0.3">
      <c r="A8" s="46" t="s">
        <v>447</v>
      </c>
      <c r="B8" s="47" t="s">
        <v>461</v>
      </c>
      <c r="C8" s="48" t="s">
        <v>449</v>
      </c>
      <c r="D8" s="154"/>
    </row>
    <row r="9" spans="1:5" s="1" customFormat="1" ht="15" customHeight="1" thickTop="1" x14ac:dyDescent="0.25">
      <c r="A9" s="179" t="s">
        <v>59</v>
      </c>
      <c r="B9" s="180" t="s">
        <v>1</v>
      </c>
      <c r="C9" s="759">
        <v>336388268</v>
      </c>
      <c r="D9" s="152"/>
      <c r="E9" s="492"/>
    </row>
    <row r="10" spans="1:5" s="1" customFormat="1" ht="15" customHeight="1" x14ac:dyDescent="0.25">
      <c r="A10" s="182" t="s">
        <v>60</v>
      </c>
      <c r="B10" s="183" t="s">
        <v>2</v>
      </c>
      <c r="C10" s="760">
        <v>415018172</v>
      </c>
      <c r="D10" s="152"/>
      <c r="E10" s="492"/>
    </row>
    <row r="11" spans="1:5" s="1" customFormat="1" ht="15" customHeight="1" x14ac:dyDescent="0.25">
      <c r="A11" s="185" t="s">
        <v>61</v>
      </c>
      <c r="B11" s="186" t="s">
        <v>3</v>
      </c>
      <c r="C11" s="229">
        <f>C9-C10</f>
        <v>-78629904</v>
      </c>
      <c r="D11" s="152"/>
      <c r="E11" s="493"/>
    </row>
    <row r="12" spans="1:5" s="1" customFormat="1" ht="15" customHeight="1" x14ac:dyDescent="0.25">
      <c r="A12" s="182" t="s">
        <v>62</v>
      </c>
      <c r="B12" s="183" t="s">
        <v>4</v>
      </c>
      <c r="C12" s="760">
        <v>226565022</v>
      </c>
      <c r="D12" s="152"/>
      <c r="E12" s="492"/>
    </row>
    <row r="13" spans="1:5" s="1" customFormat="1" ht="15" customHeight="1" x14ac:dyDescent="0.25">
      <c r="A13" s="182" t="s">
        <v>63</v>
      </c>
      <c r="B13" s="183" t="s">
        <v>5</v>
      </c>
      <c r="C13" s="760">
        <v>22679365</v>
      </c>
      <c r="D13" s="152"/>
      <c r="E13" s="492"/>
    </row>
    <row r="14" spans="1:5" s="1" customFormat="1" ht="15" customHeight="1" x14ac:dyDescent="0.25">
      <c r="A14" s="185" t="s">
        <v>64</v>
      </c>
      <c r="B14" s="186" t="s">
        <v>6</v>
      </c>
      <c r="C14" s="229">
        <f>C12-C13</f>
        <v>203885657</v>
      </c>
      <c r="D14" s="152"/>
      <c r="E14" s="493"/>
    </row>
    <row r="15" spans="1:5" s="1" customFormat="1" ht="15" customHeight="1" x14ac:dyDescent="0.25">
      <c r="A15" s="185" t="s">
        <v>65</v>
      </c>
      <c r="B15" s="186" t="s">
        <v>7</v>
      </c>
      <c r="C15" s="229">
        <f>C11+C14</f>
        <v>125255753</v>
      </c>
      <c r="D15" s="152"/>
      <c r="E15" s="493"/>
    </row>
    <row r="16" spans="1:5" s="1" customFormat="1" ht="15" customHeight="1" x14ac:dyDescent="0.25">
      <c r="A16" s="182" t="s">
        <v>66</v>
      </c>
      <c r="B16" s="183" t="s">
        <v>8</v>
      </c>
      <c r="C16" s="228">
        <v>0</v>
      </c>
      <c r="D16" s="152"/>
      <c r="E16" s="493"/>
    </row>
    <row r="17" spans="1:5" s="1" customFormat="1" ht="15" customHeight="1" x14ac:dyDescent="0.25">
      <c r="A17" s="182" t="s">
        <v>67</v>
      </c>
      <c r="B17" s="183" t="s">
        <v>9</v>
      </c>
      <c r="C17" s="228">
        <v>0</v>
      </c>
      <c r="D17" s="152"/>
      <c r="E17" s="493"/>
    </row>
    <row r="18" spans="1:5" s="1" customFormat="1" ht="15" customHeight="1" x14ac:dyDescent="0.25">
      <c r="A18" s="185" t="s">
        <v>68</v>
      </c>
      <c r="B18" s="186" t="s">
        <v>10</v>
      </c>
      <c r="C18" s="229">
        <v>0</v>
      </c>
      <c r="D18" s="152"/>
    </row>
    <row r="19" spans="1:5" s="1" customFormat="1" ht="15" customHeight="1" x14ac:dyDescent="0.25">
      <c r="A19" s="182" t="s">
        <v>124</v>
      </c>
      <c r="B19" s="183" t="s">
        <v>11</v>
      </c>
      <c r="C19" s="228">
        <v>0</v>
      </c>
      <c r="D19" s="152"/>
    </row>
    <row r="20" spans="1:5" s="1" customFormat="1" ht="15" customHeight="1" x14ac:dyDescent="0.25">
      <c r="A20" s="182" t="s">
        <v>69</v>
      </c>
      <c r="B20" s="183" t="s">
        <v>12</v>
      </c>
      <c r="C20" s="228">
        <v>0</v>
      </c>
      <c r="D20" s="152"/>
    </row>
    <row r="21" spans="1:5" s="1" customFormat="1" ht="15" customHeight="1" x14ac:dyDescent="0.25">
      <c r="A21" s="185" t="s">
        <v>125</v>
      </c>
      <c r="B21" s="186" t="s">
        <v>13</v>
      </c>
      <c r="C21" s="229">
        <v>0</v>
      </c>
      <c r="D21" s="152"/>
    </row>
    <row r="22" spans="1:5" s="1" customFormat="1" ht="15" customHeight="1" x14ac:dyDescent="0.25">
      <c r="A22" s="185" t="s">
        <v>126</v>
      </c>
      <c r="B22" s="186" t="s">
        <v>14</v>
      </c>
      <c r="C22" s="229">
        <v>0</v>
      </c>
      <c r="D22" s="152"/>
    </row>
    <row r="23" spans="1:5" s="1" customFormat="1" ht="15" customHeight="1" x14ac:dyDescent="0.25">
      <c r="A23" s="185" t="s">
        <v>127</v>
      </c>
      <c r="B23" s="186" t="s">
        <v>15</v>
      </c>
      <c r="C23" s="229">
        <f>C15+C22</f>
        <v>125255753</v>
      </c>
      <c r="D23" s="152"/>
    </row>
    <row r="24" spans="1:5" s="1" customFormat="1" ht="15" customHeight="1" x14ac:dyDescent="0.25">
      <c r="A24" s="185" t="s">
        <v>70</v>
      </c>
      <c r="B24" s="186" t="s">
        <v>16</v>
      </c>
      <c r="C24" s="761">
        <v>5033283</v>
      </c>
      <c r="D24" s="8"/>
    </row>
    <row r="25" spans="1:5" ht="15" customHeight="1" x14ac:dyDescent="0.25">
      <c r="A25" s="185" t="s">
        <v>128</v>
      </c>
      <c r="B25" s="186" t="s">
        <v>17</v>
      </c>
      <c r="C25" s="229">
        <f>C15-C24</f>
        <v>120222470</v>
      </c>
    </row>
    <row r="26" spans="1:5" ht="15" customHeight="1" x14ac:dyDescent="0.25">
      <c r="A26" s="185" t="s">
        <v>129</v>
      </c>
      <c r="B26" s="186" t="s">
        <v>19</v>
      </c>
      <c r="C26" s="229">
        <v>0</v>
      </c>
    </row>
    <row r="27" spans="1:5" ht="15" customHeight="1" thickBot="1" x14ac:dyDescent="0.3">
      <c r="A27" s="188" t="s">
        <v>58</v>
      </c>
      <c r="B27" s="189" t="s">
        <v>18</v>
      </c>
      <c r="C27" s="230">
        <v>0</v>
      </c>
    </row>
    <row r="28" spans="1:5" ht="13.2" thickTop="1" x14ac:dyDescent="0.25"/>
  </sheetData>
  <mergeCells count="1">
    <mergeCell ref="A4:D4"/>
  </mergeCells>
  <phoneticPr fontId="19" type="noConversion"/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F75"/>
  <sheetViews>
    <sheetView zoomScaleNormal="100" workbookViewId="0"/>
  </sheetViews>
  <sheetFormatPr defaultRowHeight="12.6" x14ac:dyDescent="0.25"/>
  <cols>
    <col min="1" max="1" width="5.6640625" style="9" customWidth="1"/>
    <col min="2" max="2" width="42.6640625" style="9" customWidth="1"/>
    <col min="3" max="5" width="10.6640625" style="9" customWidth="1"/>
    <col min="6" max="6" width="9.6640625" style="9" customWidth="1"/>
  </cols>
  <sheetData>
    <row r="1" spans="1:6" s="1" customFormat="1" ht="15" customHeight="1" x14ac:dyDescent="0.25">
      <c r="A1" s="14"/>
      <c r="B1" s="14"/>
      <c r="C1" s="4"/>
      <c r="D1" s="4"/>
      <c r="E1" s="4"/>
      <c r="F1" s="5" t="s">
        <v>398</v>
      </c>
    </row>
    <row r="2" spans="1:6" s="1" customFormat="1" ht="15" customHeight="1" x14ac:dyDescent="0.25">
      <c r="A2" s="14"/>
      <c r="B2" s="14"/>
      <c r="C2" s="4"/>
      <c r="D2" s="4"/>
      <c r="E2" s="4"/>
      <c r="F2" s="5" t="str">
        <f>'1.d sz. melléklet'!F2</f>
        <v>a  6/2020. (VI.11.) önkormányzati rendelethez</v>
      </c>
    </row>
    <row r="3" spans="1:6" s="1" customFormat="1" ht="15" customHeight="1" x14ac:dyDescent="0.25">
      <c r="A3" s="14"/>
      <c r="B3" s="14"/>
      <c r="C3" s="8"/>
      <c r="D3" s="8"/>
      <c r="E3" s="8"/>
      <c r="F3" s="8"/>
    </row>
    <row r="4" spans="1:6" s="1" customFormat="1" ht="15" customHeight="1" x14ac:dyDescent="0.25">
      <c r="A4" s="978" t="s">
        <v>731</v>
      </c>
      <c r="B4" s="978"/>
      <c r="C4" s="978"/>
      <c r="D4" s="978"/>
      <c r="E4" s="978"/>
      <c r="F4" s="978"/>
    </row>
    <row r="5" spans="1:6" s="1" customFormat="1" ht="15" customHeight="1" thickBot="1" x14ac:dyDescent="0.3">
      <c r="A5" s="14"/>
      <c r="B5" s="14"/>
      <c r="C5" s="10"/>
      <c r="D5" s="10"/>
      <c r="E5" s="10"/>
      <c r="F5" s="5" t="s">
        <v>529</v>
      </c>
    </row>
    <row r="6" spans="1:6" s="15" customFormat="1" ht="24.6" thickTop="1" x14ac:dyDescent="0.25">
      <c r="A6" s="29" t="s">
        <v>140</v>
      </c>
      <c r="B6" s="30" t="s">
        <v>122</v>
      </c>
      <c r="C6" s="30" t="s">
        <v>135</v>
      </c>
      <c r="D6" s="30" t="s">
        <v>136</v>
      </c>
      <c r="E6" s="30" t="s">
        <v>137</v>
      </c>
      <c r="F6" s="31" t="s">
        <v>139</v>
      </c>
    </row>
    <row r="7" spans="1:6" s="15" customFormat="1" ht="15" customHeight="1" thickBot="1" x14ac:dyDescent="0.3">
      <c r="A7" s="46" t="s">
        <v>447</v>
      </c>
      <c r="B7" s="47" t="s">
        <v>448</v>
      </c>
      <c r="C7" s="47" t="s">
        <v>449</v>
      </c>
      <c r="D7" s="47" t="s">
        <v>450</v>
      </c>
      <c r="E7" s="47" t="s">
        <v>451</v>
      </c>
      <c r="F7" s="48" t="s">
        <v>452</v>
      </c>
    </row>
    <row r="8" spans="1:6" s="1" customFormat="1" ht="24.6" thickTop="1" x14ac:dyDescent="0.25">
      <c r="A8" s="179" t="s">
        <v>59</v>
      </c>
      <c r="B8" s="504" t="s">
        <v>331</v>
      </c>
      <c r="C8" s="45">
        <v>41433311</v>
      </c>
      <c r="D8" s="45">
        <v>41659010</v>
      </c>
      <c r="E8" s="45">
        <v>41659010</v>
      </c>
      <c r="F8" s="510">
        <f>E8/D8</f>
        <v>1</v>
      </c>
    </row>
    <row r="9" spans="1:6" s="1" customFormat="1" ht="24" x14ac:dyDescent="0.25">
      <c r="A9" s="182" t="s">
        <v>60</v>
      </c>
      <c r="B9" s="505" t="s">
        <v>332</v>
      </c>
      <c r="C9" s="23">
        <v>14069600</v>
      </c>
      <c r="D9" s="23">
        <v>14653433</v>
      </c>
      <c r="E9" s="23">
        <v>14653433</v>
      </c>
      <c r="F9" s="511">
        <f>E9/D9</f>
        <v>1</v>
      </c>
    </row>
    <row r="10" spans="1:6" s="1" customFormat="1" ht="24" x14ac:dyDescent="0.25">
      <c r="A10" s="182" t="s">
        <v>61</v>
      </c>
      <c r="B10" s="505" t="s">
        <v>333</v>
      </c>
      <c r="C10" s="23">
        <v>5249000</v>
      </c>
      <c r="D10" s="23">
        <v>5647502</v>
      </c>
      <c r="E10" s="23">
        <v>5647502</v>
      </c>
      <c r="F10" s="511">
        <f>E10/D10</f>
        <v>1</v>
      </c>
    </row>
    <row r="11" spans="1:6" s="1" customFormat="1" ht="24" x14ac:dyDescent="0.25">
      <c r="A11" s="182" t="s">
        <v>62</v>
      </c>
      <c r="B11" s="673" t="s">
        <v>334</v>
      </c>
      <c r="C11" s="23">
        <v>1800000</v>
      </c>
      <c r="D11" s="23">
        <v>1953433</v>
      </c>
      <c r="E11" s="23">
        <v>1953433</v>
      </c>
      <c r="F11" s="511">
        <f>E11/D11</f>
        <v>1</v>
      </c>
    </row>
    <row r="12" spans="1:6" s="1" customFormat="1" ht="24" x14ac:dyDescent="0.25">
      <c r="A12" s="182" t="s">
        <v>63</v>
      </c>
      <c r="B12" s="675" t="s">
        <v>557</v>
      </c>
      <c r="C12" s="23">
        <v>0</v>
      </c>
      <c r="D12" s="23">
        <v>9743260</v>
      </c>
      <c r="E12" s="23">
        <v>9743260</v>
      </c>
      <c r="F12" s="511">
        <f t="shared" ref="F12" si="0">E12/D12</f>
        <v>1</v>
      </c>
    </row>
    <row r="13" spans="1:6" s="1" customFormat="1" ht="24" x14ac:dyDescent="0.25">
      <c r="A13" s="231" t="s">
        <v>64</v>
      </c>
      <c r="B13" s="674" t="s">
        <v>953</v>
      </c>
      <c r="C13" s="38">
        <f>SUM(C8:C12)</f>
        <v>62551911</v>
      </c>
      <c r="D13" s="38">
        <f>SUM(D8:D12)</f>
        <v>73656638</v>
      </c>
      <c r="E13" s="38">
        <f>SUM(E8:E12)</f>
        <v>73656638</v>
      </c>
      <c r="F13" s="512">
        <f t="shared" ref="F13:F34" si="1">E13/D13</f>
        <v>1</v>
      </c>
    </row>
    <row r="14" spans="1:6" s="1" customFormat="1" ht="24" x14ac:dyDescent="0.25">
      <c r="A14" s="231" t="s">
        <v>65</v>
      </c>
      <c r="B14" s="676" t="s">
        <v>336</v>
      </c>
      <c r="C14" s="38">
        <v>6685746</v>
      </c>
      <c r="D14" s="38">
        <v>7456456</v>
      </c>
      <c r="E14" s="38">
        <f>SUM(E15:E17)</f>
        <v>9377121</v>
      </c>
      <c r="F14" s="512">
        <f t="shared" si="1"/>
        <v>1.2575841659898483</v>
      </c>
    </row>
    <row r="15" spans="1:6" s="1" customFormat="1" ht="24" x14ac:dyDescent="0.25">
      <c r="A15" s="182" t="s">
        <v>66</v>
      </c>
      <c r="B15" s="921" t="s">
        <v>747</v>
      </c>
      <c r="C15" s="850">
        <v>0</v>
      </c>
      <c r="D15" s="850">
        <v>0</v>
      </c>
      <c r="E15" s="23">
        <v>6749546</v>
      </c>
      <c r="F15" s="511"/>
    </row>
    <row r="16" spans="1:6" s="1" customFormat="1" x14ac:dyDescent="0.25">
      <c r="A16" s="182" t="s">
        <v>67</v>
      </c>
      <c r="B16" s="921" t="s">
        <v>748</v>
      </c>
      <c r="C16" s="850">
        <v>0</v>
      </c>
      <c r="D16" s="850">
        <v>0</v>
      </c>
      <c r="E16" s="23">
        <v>1170710</v>
      </c>
      <c r="F16" s="511"/>
    </row>
    <row r="17" spans="1:6" s="1" customFormat="1" ht="15" customHeight="1" x14ac:dyDescent="0.25">
      <c r="A17" s="664">
        <v>10</v>
      </c>
      <c r="B17" s="593" t="s">
        <v>749</v>
      </c>
      <c r="C17" s="850">
        <v>0</v>
      </c>
      <c r="D17" s="850">
        <v>0</v>
      </c>
      <c r="E17" s="23">
        <v>1456865</v>
      </c>
      <c r="F17" s="512"/>
    </row>
    <row r="18" spans="1:6" s="1" customFormat="1" ht="22.8" x14ac:dyDescent="0.25">
      <c r="A18" s="185">
        <v>11</v>
      </c>
      <c r="B18" s="677" t="s">
        <v>732</v>
      </c>
      <c r="C18" s="34">
        <f>C13+C14</f>
        <v>69237657</v>
      </c>
      <c r="D18" s="34">
        <f t="shared" ref="D18:E18" si="2">D13+D14</f>
        <v>81113094</v>
      </c>
      <c r="E18" s="34">
        <f t="shared" si="2"/>
        <v>83033759</v>
      </c>
      <c r="F18" s="513">
        <f t="shared" si="1"/>
        <v>1.0236788526399943</v>
      </c>
    </row>
    <row r="19" spans="1:6" s="1" customFormat="1" ht="24" x14ac:dyDescent="0.25">
      <c r="A19" s="231">
        <v>12</v>
      </c>
      <c r="B19" s="506" t="s">
        <v>733</v>
      </c>
      <c r="C19" s="38">
        <v>36925688</v>
      </c>
      <c r="D19" s="38">
        <v>58289252</v>
      </c>
      <c r="E19" s="38">
        <v>58289252</v>
      </c>
      <c r="F19" s="513">
        <f t="shared" si="1"/>
        <v>1</v>
      </c>
    </row>
    <row r="20" spans="1:6" s="1" customFormat="1" ht="24" x14ac:dyDescent="0.25">
      <c r="A20" s="182">
        <v>13</v>
      </c>
      <c r="B20" s="921" t="s">
        <v>744</v>
      </c>
      <c r="C20" s="23">
        <v>0</v>
      </c>
      <c r="D20" s="23">
        <v>0</v>
      </c>
      <c r="E20" s="23">
        <v>30670600</v>
      </c>
      <c r="F20" s="513"/>
    </row>
    <row r="21" spans="1:6" s="1" customFormat="1" ht="15" customHeight="1" x14ac:dyDescent="0.25">
      <c r="A21" s="182">
        <v>14</v>
      </c>
      <c r="B21" s="505" t="s">
        <v>745</v>
      </c>
      <c r="C21" s="23">
        <v>0</v>
      </c>
      <c r="D21" s="23">
        <v>0</v>
      </c>
      <c r="E21" s="23">
        <v>24676858</v>
      </c>
      <c r="F21" s="511"/>
    </row>
    <row r="22" spans="1:6" s="1" customFormat="1" ht="15" customHeight="1" x14ac:dyDescent="0.25">
      <c r="A22" s="182">
        <v>15</v>
      </c>
      <c r="B22" s="921" t="s">
        <v>746</v>
      </c>
      <c r="C22" s="23">
        <v>0</v>
      </c>
      <c r="D22" s="23">
        <v>0</v>
      </c>
      <c r="E22" s="23">
        <v>2941794</v>
      </c>
      <c r="F22" s="511"/>
    </row>
    <row r="23" spans="1:6" s="1" customFormat="1" ht="22.8" x14ac:dyDescent="0.25">
      <c r="A23" s="185">
        <v>16</v>
      </c>
      <c r="B23" s="507" t="s">
        <v>734</v>
      </c>
      <c r="C23" s="34">
        <f>C19</f>
        <v>36925688</v>
      </c>
      <c r="D23" s="34">
        <f>D19</f>
        <v>58289252</v>
      </c>
      <c r="E23" s="34">
        <f>E19</f>
        <v>58289252</v>
      </c>
      <c r="F23" s="512">
        <f t="shared" si="1"/>
        <v>1</v>
      </c>
    </row>
    <row r="24" spans="1:6" s="1" customFormat="1" ht="15" customHeight="1" x14ac:dyDescent="0.25">
      <c r="A24" s="231">
        <v>17</v>
      </c>
      <c r="B24" s="506" t="s">
        <v>337</v>
      </c>
      <c r="C24" s="38">
        <v>54500000</v>
      </c>
      <c r="D24" s="38">
        <v>50000000</v>
      </c>
      <c r="E24" s="38">
        <v>50139046</v>
      </c>
      <c r="F24" s="512">
        <f t="shared" si="1"/>
        <v>1.00278092</v>
      </c>
    </row>
    <row r="25" spans="1:6" s="1" customFormat="1" ht="15" customHeight="1" x14ac:dyDescent="0.25">
      <c r="A25" s="182">
        <v>18</v>
      </c>
      <c r="B25" s="505" t="s">
        <v>338</v>
      </c>
      <c r="C25" s="23">
        <v>0</v>
      </c>
      <c r="D25" s="23">
        <v>0</v>
      </c>
      <c r="E25" s="42">
        <v>37161875</v>
      </c>
      <c r="F25" s="511"/>
    </row>
    <row r="26" spans="1:6" s="1" customFormat="1" ht="15" customHeight="1" x14ac:dyDescent="0.25">
      <c r="A26" s="182">
        <v>19</v>
      </c>
      <c r="B26" s="505" t="s">
        <v>339</v>
      </c>
      <c r="C26" s="23">
        <v>0</v>
      </c>
      <c r="D26" s="23">
        <v>0</v>
      </c>
      <c r="E26" s="42">
        <v>12977171</v>
      </c>
      <c r="F26" s="511"/>
    </row>
    <row r="27" spans="1:6" s="1" customFormat="1" ht="15" customHeight="1" x14ac:dyDescent="0.25">
      <c r="A27" s="182">
        <v>20</v>
      </c>
      <c r="B27" s="505" t="s">
        <v>340</v>
      </c>
      <c r="C27" s="23">
        <v>17500000</v>
      </c>
      <c r="D27" s="23">
        <v>21000000</v>
      </c>
      <c r="E27" s="23">
        <v>21483400</v>
      </c>
      <c r="F27" s="511">
        <f t="shared" si="1"/>
        <v>1.0230190476190477</v>
      </c>
    </row>
    <row r="28" spans="1:6" s="1" customFormat="1" ht="24" x14ac:dyDescent="0.25">
      <c r="A28" s="232">
        <v>21</v>
      </c>
      <c r="B28" s="508" t="s">
        <v>342</v>
      </c>
      <c r="C28" s="23">
        <v>0</v>
      </c>
      <c r="D28" s="23">
        <v>0</v>
      </c>
      <c r="E28" s="42">
        <v>21483400</v>
      </c>
      <c r="F28" s="514"/>
    </row>
    <row r="29" spans="1:6" s="1" customFormat="1" ht="15" customHeight="1" x14ac:dyDescent="0.25">
      <c r="A29" s="182">
        <v>22</v>
      </c>
      <c r="B29" s="505" t="s">
        <v>343</v>
      </c>
      <c r="C29" s="23">
        <v>2000000</v>
      </c>
      <c r="D29" s="23">
        <v>2150000</v>
      </c>
      <c r="E29" s="23">
        <v>2213390</v>
      </c>
      <c r="F29" s="511">
        <f t="shared" si="1"/>
        <v>1.0294837209302325</v>
      </c>
    </row>
    <row r="30" spans="1:6" s="1" customFormat="1" ht="24" x14ac:dyDescent="0.25">
      <c r="A30" s="232">
        <v>23</v>
      </c>
      <c r="B30" s="508" t="s">
        <v>341</v>
      </c>
      <c r="C30" s="23">
        <v>0</v>
      </c>
      <c r="D30" s="23">
        <v>0</v>
      </c>
      <c r="E30" s="42">
        <v>2213390</v>
      </c>
      <c r="F30" s="514"/>
    </row>
    <row r="31" spans="1:6" s="1" customFormat="1" ht="15" customHeight="1" x14ac:dyDescent="0.25">
      <c r="A31" s="182">
        <v>24</v>
      </c>
      <c r="B31" s="505" t="s">
        <v>344</v>
      </c>
      <c r="C31" s="23">
        <v>21500000</v>
      </c>
      <c r="D31" s="23">
        <v>22500000</v>
      </c>
      <c r="E31" s="23">
        <v>22617360</v>
      </c>
      <c r="F31" s="511">
        <f t="shared" si="1"/>
        <v>1.0052160000000001</v>
      </c>
    </row>
    <row r="32" spans="1:6" s="1" customFormat="1" ht="15" customHeight="1" x14ac:dyDescent="0.25">
      <c r="A32" s="232">
        <v>25</v>
      </c>
      <c r="B32" s="508" t="s">
        <v>345</v>
      </c>
      <c r="C32" s="23">
        <v>0</v>
      </c>
      <c r="D32" s="23">
        <v>0</v>
      </c>
      <c r="E32" s="42">
        <v>22617360</v>
      </c>
      <c r="F32" s="514"/>
    </row>
    <row r="33" spans="1:6" s="1" customFormat="1" ht="15" customHeight="1" x14ac:dyDescent="0.25">
      <c r="A33" s="231">
        <v>26</v>
      </c>
      <c r="B33" s="506" t="s">
        <v>740</v>
      </c>
      <c r="C33" s="38">
        <f>C27+C29+C31</f>
        <v>41000000</v>
      </c>
      <c r="D33" s="38">
        <f>D27+D29+D31</f>
        <v>45650000</v>
      </c>
      <c r="E33" s="38">
        <f>E27+E29+E31</f>
        <v>46314150</v>
      </c>
      <c r="F33" s="512">
        <f t="shared" si="1"/>
        <v>1.0145487404162103</v>
      </c>
    </row>
    <row r="34" spans="1:6" s="56" customFormat="1" ht="15" customHeight="1" x14ac:dyDescent="0.25">
      <c r="A34" s="231">
        <v>27</v>
      </c>
      <c r="B34" s="506" t="s">
        <v>346</v>
      </c>
      <c r="C34" s="38">
        <v>500000</v>
      </c>
      <c r="D34" s="38">
        <v>350000</v>
      </c>
      <c r="E34" s="38">
        <v>359394</v>
      </c>
      <c r="F34" s="512">
        <f t="shared" si="1"/>
        <v>1.02684</v>
      </c>
    </row>
    <row r="35" spans="1:6" ht="18" customHeight="1" thickBot="1" x14ac:dyDescent="0.3">
      <c r="A35" s="188">
        <v>28</v>
      </c>
      <c r="B35" s="509" t="s">
        <v>739</v>
      </c>
      <c r="C35" s="116">
        <f>C24+C33+C34</f>
        <v>96000000</v>
      </c>
      <c r="D35" s="116">
        <f>D24+D33+D34</f>
        <v>96000000</v>
      </c>
      <c r="E35" s="116">
        <f>E24+E33+E34</f>
        <v>96812590</v>
      </c>
      <c r="F35" s="515">
        <f>E35/D35</f>
        <v>1.0084644791666666</v>
      </c>
    </row>
    <row r="36" spans="1:6" s="56" customFormat="1" ht="6" customHeight="1" thickTop="1" x14ac:dyDescent="0.25">
      <c r="A36" s="9"/>
      <c r="B36" s="9"/>
      <c r="C36" s="9"/>
      <c r="D36" s="9"/>
      <c r="E36" s="9"/>
      <c r="F36" s="9"/>
    </row>
    <row r="37" spans="1:6" s="56" customFormat="1" ht="15" customHeight="1" x14ac:dyDescent="0.25">
      <c r="A37" s="178"/>
      <c r="B37" s="172"/>
      <c r="C37" s="173"/>
      <c r="D37" s="173"/>
      <c r="E37" s="173"/>
      <c r="F37" s="5" t="s">
        <v>399</v>
      </c>
    </row>
    <row r="38" spans="1:6" s="56" customFormat="1" ht="15" customHeight="1" x14ac:dyDescent="0.25">
      <c r="A38" s="178"/>
      <c r="B38" s="762"/>
      <c r="C38" s="173"/>
      <c r="D38" s="173"/>
      <c r="E38" s="173"/>
      <c r="F38" s="5" t="str">
        <f>F2</f>
        <v>a  6/2020. (VI.11.) önkormányzati rendelethez</v>
      </c>
    </row>
    <row r="39" spans="1:6" s="56" customFormat="1" ht="15" customHeight="1" x14ac:dyDescent="0.25">
      <c r="A39" s="178"/>
      <c r="B39" s="172"/>
      <c r="C39" s="173"/>
      <c r="D39" s="173"/>
      <c r="E39" s="173"/>
      <c r="F39" s="5"/>
    </row>
    <row r="40" spans="1:6" s="56" customFormat="1" ht="13.2" thickBot="1" x14ac:dyDescent="0.3">
      <c r="A40" s="178"/>
      <c r="B40" s="172"/>
      <c r="C40" s="173"/>
      <c r="D40" s="173"/>
      <c r="E40" s="173"/>
      <c r="F40" s="5" t="s">
        <v>529</v>
      </c>
    </row>
    <row r="41" spans="1:6" s="56" customFormat="1" ht="24.6" thickTop="1" x14ac:dyDescent="0.25">
      <c r="A41" s="29" t="s">
        <v>140</v>
      </c>
      <c r="B41" s="30" t="s">
        <v>122</v>
      </c>
      <c r="C41" s="30" t="s">
        <v>135</v>
      </c>
      <c r="D41" s="30" t="s">
        <v>136</v>
      </c>
      <c r="E41" s="30" t="s">
        <v>137</v>
      </c>
      <c r="F41" s="31" t="s">
        <v>139</v>
      </c>
    </row>
    <row r="42" spans="1:6" s="56" customFormat="1" ht="15" customHeight="1" thickBot="1" x14ac:dyDescent="0.3">
      <c r="A42" s="46" t="s">
        <v>447</v>
      </c>
      <c r="B42" s="47" t="s">
        <v>448</v>
      </c>
      <c r="C42" s="47" t="s">
        <v>449</v>
      </c>
      <c r="D42" s="47" t="s">
        <v>450</v>
      </c>
      <c r="E42" s="47" t="s">
        <v>451</v>
      </c>
      <c r="F42" s="48" t="s">
        <v>452</v>
      </c>
    </row>
    <row r="43" spans="1:6" s="56" customFormat="1" ht="15" customHeight="1" thickTop="1" x14ac:dyDescent="0.25">
      <c r="A43" s="179">
        <v>29</v>
      </c>
      <c r="B43" s="504" t="s">
        <v>347</v>
      </c>
      <c r="C43" s="45">
        <v>500000</v>
      </c>
      <c r="D43" s="45">
        <v>500000</v>
      </c>
      <c r="E43" s="45">
        <v>541898</v>
      </c>
      <c r="F43" s="233">
        <f>E43/D43</f>
        <v>1.083796</v>
      </c>
    </row>
    <row r="44" spans="1:6" s="56" customFormat="1" ht="15" customHeight="1" x14ac:dyDescent="0.25">
      <c r="A44" s="517">
        <v>30</v>
      </c>
      <c r="B44" s="505" t="s">
        <v>348</v>
      </c>
      <c r="C44" s="23">
        <v>48118000</v>
      </c>
      <c r="D44" s="23">
        <v>48118000</v>
      </c>
      <c r="E44" s="23">
        <v>53292331</v>
      </c>
      <c r="F44" s="233">
        <f t="shared" ref="F44:F69" si="3">E44/D44</f>
        <v>1.1075342075730497</v>
      </c>
    </row>
    <row r="45" spans="1:6" s="1" customFormat="1" ht="15" customHeight="1" x14ac:dyDescent="0.25">
      <c r="A45" s="516">
        <v>31</v>
      </c>
      <c r="B45" s="505" t="s">
        <v>349</v>
      </c>
      <c r="C45" s="23">
        <v>5250000</v>
      </c>
      <c r="D45" s="23">
        <v>5250000</v>
      </c>
      <c r="E45" s="23">
        <v>5265754</v>
      </c>
      <c r="F45" s="233">
        <f t="shared" si="3"/>
        <v>1.0030007619047618</v>
      </c>
    </row>
    <row r="46" spans="1:6" s="1" customFormat="1" ht="15" customHeight="1" x14ac:dyDescent="0.25">
      <c r="A46" s="517">
        <v>32</v>
      </c>
      <c r="B46" s="505" t="s">
        <v>350</v>
      </c>
      <c r="C46" s="23">
        <v>7000000</v>
      </c>
      <c r="D46" s="23">
        <v>7947000</v>
      </c>
      <c r="E46" s="23">
        <v>8857445</v>
      </c>
      <c r="F46" s="233">
        <f t="shared" si="3"/>
        <v>1.1145646155782056</v>
      </c>
    </row>
    <row r="47" spans="1:6" s="1" customFormat="1" ht="15" customHeight="1" x14ac:dyDescent="0.25">
      <c r="A47" s="516">
        <v>33</v>
      </c>
      <c r="B47" s="505" t="s">
        <v>351</v>
      </c>
      <c r="C47" s="23">
        <v>16425000</v>
      </c>
      <c r="D47" s="23">
        <v>16680000</v>
      </c>
      <c r="E47" s="23">
        <v>19929176</v>
      </c>
      <c r="F47" s="233">
        <f t="shared" si="3"/>
        <v>1.1947947242206236</v>
      </c>
    </row>
    <row r="48" spans="1:6" s="1" customFormat="1" ht="15" customHeight="1" x14ac:dyDescent="0.25">
      <c r="A48" s="517">
        <v>34</v>
      </c>
      <c r="B48" s="505" t="s">
        <v>558</v>
      </c>
      <c r="C48" s="23">
        <v>0</v>
      </c>
      <c r="D48" s="23">
        <v>0</v>
      </c>
      <c r="E48" s="23">
        <v>1743</v>
      </c>
      <c r="F48" s="233"/>
    </row>
    <row r="49" spans="1:6" s="1" customFormat="1" ht="15" customHeight="1" x14ac:dyDescent="0.25">
      <c r="A49" s="516">
        <v>35</v>
      </c>
      <c r="B49" s="505" t="s">
        <v>735</v>
      </c>
      <c r="C49" s="23">
        <v>0</v>
      </c>
      <c r="D49" s="23">
        <v>353000</v>
      </c>
      <c r="E49" s="23">
        <v>619653</v>
      </c>
      <c r="F49" s="233"/>
    </row>
    <row r="50" spans="1:6" s="1" customFormat="1" ht="15.75" customHeight="1" x14ac:dyDescent="0.25">
      <c r="A50" s="517">
        <v>36</v>
      </c>
      <c r="B50" s="505" t="s">
        <v>503</v>
      </c>
      <c r="C50" s="23">
        <v>814</v>
      </c>
      <c r="D50" s="23">
        <v>40032</v>
      </c>
      <c r="E50" s="23">
        <v>267952</v>
      </c>
      <c r="F50" s="233">
        <f t="shared" si="3"/>
        <v>6.6934452438049563</v>
      </c>
    </row>
    <row r="51" spans="1:6" s="1" customFormat="1" ht="18" customHeight="1" x14ac:dyDescent="0.25">
      <c r="A51" s="185">
        <v>37</v>
      </c>
      <c r="B51" s="507" t="s">
        <v>680</v>
      </c>
      <c r="C51" s="34">
        <f>SUM(C43:C50)</f>
        <v>77293814</v>
      </c>
      <c r="D51" s="34">
        <f>SUM(D43:D50)</f>
        <v>78888032</v>
      </c>
      <c r="E51" s="34">
        <f>SUM(E43:E50)</f>
        <v>88775952</v>
      </c>
      <c r="F51" s="235">
        <f t="shared" si="3"/>
        <v>1.1253411924384171</v>
      </c>
    </row>
    <row r="52" spans="1:6" s="1" customFormat="1" ht="15.75" customHeight="1" x14ac:dyDescent="0.25">
      <c r="A52" s="517">
        <v>38</v>
      </c>
      <c r="B52" s="505" t="s">
        <v>736</v>
      </c>
      <c r="C52" s="23">
        <v>0</v>
      </c>
      <c r="D52" s="23">
        <v>6000000</v>
      </c>
      <c r="E52" s="23">
        <v>6205544</v>
      </c>
      <c r="F52" s="233">
        <f t="shared" ref="F52:F53" si="4">E52/D52</f>
        <v>1.0342573333333334</v>
      </c>
    </row>
    <row r="53" spans="1:6" s="1" customFormat="1" ht="18" customHeight="1" x14ac:dyDescent="0.25">
      <c r="A53" s="185">
        <v>39</v>
      </c>
      <c r="B53" s="507" t="s">
        <v>738</v>
      </c>
      <c r="C53" s="34">
        <f>SUM(C52)</f>
        <v>0</v>
      </c>
      <c r="D53" s="34">
        <f t="shared" ref="D53:E53" si="5">SUM(D52)</f>
        <v>6000000</v>
      </c>
      <c r="E53" s="34">
        <f t="shared" si="5"/>
        <v>6205544</v>
      </c>
      <c r="F53" s="235">
        <f t="shared" si="4"/>
        <v>1.0342573333333334</v>
      </c>
    </row>
    <row r="54" spans="1:6" s="1" customFormat="1" ht="15" customHeight="1" x14ac:dyDescent="0.25">
      <c r="A54" s="182">
        <v>40</v>
      </c>
      <c r="B54" s="505" t="s">
        <v>352</v>
      </c>
      <c r="C54" s="23">
        <v>0</v>
      </c>
      <c r="D54" s="23">
        <v>744600</v>
      </c>
      <c r="E54" s="23">
        <v>769600</v>
      </c>
      <c r="F54" s="233">
        <f t="shared" si="3"/>
        <v>1.0335750738651626</v>
      </c>
    </row>
    <row r="55" spans="1:6" s="1" customFormat="1" ht="15" customHeight="1" x14ac:dyDescent="0.25">
      <c r="A55" s="182">
        <v>41</v>
      </c>
      <c r="B55" s="508" t="s">
        <v>681</v>
      </c>
      <c r="C55" s="42">
        <v>0</v>
      </c>
      <c r="D55" s="42">
        <v>0</v>
      </c>
      <c r="E55" s="42">
        <v>25000</v>
      </c>
      <c r="F55" s="234"/>
    </row>
    <row r="56" spans="1:6" s="1" customFormat="1" ht="15" customHeight="1" x14ac:dyDescent="0.25">
      <c r="A56" s="232">
        <v>42</v>
      </c>
      <c r="B56" s="508" t="s">
        <v>354</v>
      </c>
      <c r="C56" s="23">
        <v>0</v>
      </c>
      <c r="D56" s="23">
        <v>0</v>
      </c>
      <c r="E56" s="42">
        <v>744600</v>
      </c>
      <c r="F56" s="234"/>
    </row>
    <row r="57" spans="1:6" s="1" customFormat="1" ht="18" customHeight="1" x14ac:dyDescent="0.25">
      <c r="A57" s="185">
        <v>43</v>
      </c>
      <c r="B57" s="507" t="s">
        <v>737</v>
      </c>
      <c r="C57" s="34">
        <f>C54</f>
        <v>0</v>
      </c>
      <c r="D57" s="34">
        <f>D54</f>
        <v>744600</v>
      </c>
      <c r="E57" s="34">
        <f>E54</f>
        <v>769600</v>
      </c>
      <c r="F57" s="235">
        <f t="shared" si="3"/>
        <v>1.0335750738651626</v>
      </c>
    </row>
    <row r="58" spans="1:6" s="1" customFormat="1" ht="24" x14ac:dyDescent="0.25">
      <c r="A58" s="182">
        <v>44</v>
      </c>
      <c r="B58" s="505" t="s">
        <v>741</v>
      </c>
      <c r="C58" s="23">
        <v>728000</v>
      </c>
      <c r="D58" s="23">
        <v>728000</v>
      </c>
      <c r="E58" s="23">
        <v>728000</v>
      </c>
      <c r="F58" s="233">
        <f t="shared" si="3"/>
        <v>1</v>
      </c>
    </row>
    <row r="59" spans="1:6" s="1" customFormat="1" ht="14.25" customHeight="1" x14ac:dyDescent="0.25">
      <c r="A59" s="232">
        <v>45</v>
      </c>
      <c r="B59" s="508" t="s">
        <v>353</v>
      </c>
      <c r="C59" s="42">
        <v>0</v>
      </c>
      <c r="D59" s="42">
        <v>0</v>
      </c>
      <c r="E59" s="42">
        <v>728000</v>
      </c>
      <c r="F59" s="234"/>
    </row>
    <row r="60" spans="1:6" s="1" customFormat="1" ht="15" customHeight="1" x14ac:dyDescent="0.25">
      <c r="A60" s="182">
        <v>46</v>
      </c>
      <c r="B60" s="505" t="s">
        <v>743</v>
      </c>
      <c r="C60" s="23">
        <v>132000</v>
      </c>
      <c r="D60" s="23">
        <v>1772000</v>
      </c>
      <c r="E60" s="23">
        <v>1773571</v>
      </c>
      <c r="F60" s="233">
        <f t="shared" si="3"/>
        <v>1.0008865688487585</v>
      </c>
    </row>
    <row r="61" spans="1:6" s="1" customFormat="1" ht="15" customHeight="1" x14ac:dyDescent="0.25">
      <c r="A61" s="232">
        <v>47</v>
      </c>
      <c r="B61" s="508" t="s">
        <v>681</v>
      </c>
      <c r="C61" s="42">
        <v>0</v>
      </c>
      <c r="D61" s="42">
        <v>0</v>
      </c>
      <c r="E61" s="42">
        <v>1706911</v>
      </c>
      <c r="F61" s="234"/>
    </row>
    <row r="62" spans="1:6" s="1" customFormat="1" ht="15" customHeight="1" x14ac:dyDescent="0.25">
      <c r="A62" s="232">
        <v>48</v>
      </c>
      <c r="B62" s="508" t="s">
        <v>355</v>
      </c>
      <c r="C62" s="42">
        <v>0</v>
      </c>
      <c r="D62" s="42">
        <v>0</v>
      </c>
      <c r="E62" s="42">
        <v>66660</v>
      </c>
      <c r="F62" s="234"/>
    </row>
    <row r="63" spans="1:6" s="1" customFormat="1" ht="18" customHeight="1" x14ac:dyDescent="0.25">
      <c r="A63" s="185">
        <v>49</v>
      </c>
      <c r="B63" s="507" t="s">
        <v>742</v>
      </c>
      <c r="C63" s="34">
        <f>C58+C60</f>
        <v>860000</v>
      </c>
      <c r="D63" s="34">
        <f t="shared" ref="D63:E63" si="6">D58+D60</f>
        <v>2500000</v>
      </c>
      <c r="E63" s="34">
        <f t="shared" si="6"/>
        <v>2501571</v>
      </c>
      <c r="F63" s="235">
        <f t="shared" si="3"/>
        <v>1.0006284000000001</v>
      </c>
    </row>
    <row r="64" spans="1:6" s="763" customFormat="1" ht="22.8" x14ac:dyDescent="0.25">
      <c r="A64" s="518">
        <v>50</v>
      </c>
      <c r="B64" s="519" t="s">
        <v>954</v>
      </c>
      <c r="C64" s="494">
        <f>C18+C23+C35+C51+C53+C57+C63</f>
        <v>280317159</v>
      </c>
      <c r="D64" s="494">
        <f>D18+D23+D35+D51+D53+D57+D63</f>
        <v>323534978</v>
      </c>
      <c r="E64" s="494">
        <f>E18+E23+E35+E51+E53+E57+E63</f>
        <v>336388268</v>
      </c>
      <c r="F64" s="520">
        <f t="shared" si="3"/>
        <v>1.0397276674054081</v>
      </c>
    </row>
    <row r="65" spans="1:6" s="1" customFormat="1" x14ac:dyDescent="0.25">
      <c r="A65" s="236">
        <v>51</v>
      </c>
      <c r="B65" s="528" t="s">
        <v>356</v>
      </c>
      <c r="C65" s="23">
        <v>223832841</v>
      </c>
      <c r="D65" s="23">
        <v>223832843</v>
      </c>
      <c r="E65" s="23">
        <v>223832843</v>
      </c>
      <c r="F65" s="241">
        <f t="shared" si="3"/>
        <v>1</v>
      </c>
    </row>
    <row r="66" spans="1:6" s="1" customFormat="1" ht="15" customHeight="1" x14ac:dyDescent="0.25">
      <c r="A66" s="237">
        <v>52</v>
      </c>
      <c r="B66" s="506" t="s">
        <v>559</v>
      </c>
      <c r="C66" s="38">
        <v>223832841</v>
      </c>
      <c r="D66" s="38">
        <v>223832843</v>
      </c>
      <c r="E66" s="38">
        <v>223832843</v>
      </c>
      <c r="F66" s="240">
        <f t="shared" si="3"/>
        <v>1</v>
      </c>
    </row>
    <row r="67" spans="1:6" s="1" customFormat="1" ht="15" customHeight="1" x14ac:dyDescent="0.25">
      <c r="A67" s="238">
        <v>53</v>
      </c>
      <c r="B67" s="506" t="s">
        <v>357</v>
      </c>
      <c r="C67" s="38">
        <v>0</v>
      </c>
      <c r="D67" s="38">
        <v>2732179</v>
      </c>
      <c r="E67" s="38">
        <v>2732179</v>
      </c>
      <c r="F67" s="240">
        <f t="shared" si="3"/>
        <v>1</v>
      </c>
    </row>
    <row r="68" spans="1:6" s="1" customFormat="1" ht="18" customHeight="1" x14ac:dyDescent="0.25">
      <c r="A68" s="527">
        <v>54</v>
      </c>
      <c r="B68" s="507" t="s">
        <v>955</v>
      </c>
      <c r="C68" s="23">
        <f>C66+C67</f>
        <v>223832841</v>
      </c>
      <c r="D68" s="23">
        <f t="shared" ref="D68:E68" si="7">D66+D67</f>
        <v>226565022</v>
      </c>
      <c r="E68" s="23">
        <f t="shared" si="7"/>
        <v>226565022</v>
      </c>
      <c r="F68" s="239">
        <f t="shared" si="3"/>
        <v>1</v>
      </c>
    </row>
    <row r="69" spans="1:6" s="1" customFormat="1" ht="18" customHeight="1" thickBot="1" x14ac:dyDescent="0.3">
      <c r="A69" s="521">
        <v>55</v>
      </c>
      <c r="B69" s="522" t="s">
        <v>560</v>
      </c>
      <c r="C69" s="529">
        <f>C68</f>
        <v>223832841</v>
      </c>
      <c r="D69" s="529">
        <f t="shared" ref="D69:E69" si="8">D68</f>
        <v>226565022</v>
      </c>
      <c r="E69" s="529">
        <f t="shared" si="8"/>
        <v>226565022</v>
      </c>
      <c r="F69" s="520">
        <f t="shared" si="3"/>
        <v>1</v>
      </c>
    </row>
    <row r="70" spans="1:6" s="1" customFormat="1" ht="18" customHeight="1" thickTop="1" thickBot="1" x14ac:dyDescent="0.3">
      <c r="A70" s="523">
        <v>56</v>
      </c>
      <c r="B70" s="524" t="s">
        <v>750</v>
      </c>
      <c r="C70" s="525">
        <f>C64+C69</f>
        <v>504150000</v>
      </c>
      <c r="D70" s="525">
        <f>D64+D69</f>
        <v>550100000</v>
      </c>
      <c r="E70" s="525">
        <f>E64+E69</f>
        <v>562953290</v>
      </c>
      <c r="F70" s="526">
        <f>E70/D70</f>
        <v>1.0233653699327394</v>
      </c>
    </row>
    <row r="71" spans="1:6" s="1" customFormat="1" ht="15" customHeight="1" thickTop="1" x14ac:dyDescent="0.25">
      <c r="A71" s="17"/>
      <c r="B71" s="9"/>
      <c r="C71" s="9"/>
      <c r="D71" s="9"/>
      <c r="E71" s="9"/>
      <c r="F71" s="9"/>
    </row>
    <row r="72" spans="1:6" s="1" customFormat="1" ht="20.100000000000001" customHeight="1" x14ac:dyDescent="0.25">
      <c r="A72" s="17"/>
      <c r="B72" s="9"/>
      <c r="C72" s="9"/>
      <c r="D72" s="9"/>
      <c r="E72" s="9"/>
      <c r="F72" s="9"/>
    </row>
    <row r="73" spans="1:6" s="1" customFormat="1" ht="20.100000000000001" customHeight="1" x14ac:dyDescent="0.25">
      <c r="A73" s="9"/>
      <c r="B73" s="9"/>
      <c r="C73" s="9"/>
      <c r="D73" s="9"/>
      <c r="E73" s="9"/>
      <c r="F73" s="9"/>
    </row>
    <row r="74" spans="1:6" s="1" customFormat="1" ht="15" customHeight="1" x14ac:dyDescent="0.25">
      <c r="A74" s="9"/>
      <c r="B74" s="9"/>
      <c r="C74" s="9"/>
      <c r="D74" s="9"/>
      <c r="E74" s="9"/>
      <c r="F74" s="9"/>
    </row>
    <row r="75" spans="1:6" s="1" customFormat="1" ht="15" customHeight="1" x14ac:dyDescent="0.25">
      <c r="A75" s="9"/>
      <c r="B75" s="9"/>
      <c r="C75" s="9"/>
      <c r="D75" s="9"/>
      <c r="E75" s="9"/>
      <c r="F75" s="9"/>
    </row>
  </sheetData>
  <mergeCells count="1">
    <mergeCell ref="A4:F4"/>
  </mergeCells>
  <phoneticPr fontId="19" type="noConversion"/>
  <pageMargins left="0.74803149606299213" right="0.74803149606299213" top="0.78740157480314965" bottom="0.78740157480314965" header="0.51181102362204722" footer="0.51181102362204722"/>
  <pageSetup paperSize="9" scale="97" orientation="portrait" r:id="rId1"/>
  <headerFooter alignWithMargins="0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35</vt:i4>
      </vt:variant>
      <vt:variant>
        <vt:lpstr>Névvel ellátott tartományok</vt:lpstr>
      </vt:variant>
      <vt:variant>
        <vt:i4>6</vt:i4>
      </vt:variant>
    </vt:vector>
  </HeadingPairs>
  <TitlesOfParts>
    <vt:vector size="41" baseType="lpstr">
      <vt:lpstr>1.a sz. mellélet</vt:lpstr>
      <vt:lpstr>1b. sz. melléklet</vt:lpstr>
      <vt:lpstr>1c. sz. melléklet</vt:lpstr>
      <vt:lpstr>1.d sz. melléklet</vt:lpstr>
      <vt:lpstr>1.e. sz. melléklet</vt:lpstr>
      <vt:lpstr>2.sz. melléklet</vt:lpstr>
      <vt:lpstr>3. sz. melléklet</vt:lpstr>
      <vt:lpstr>4. sz. melléklet</vt:lpstr>
      <vt:lpstr>5.sz. melléklet</vt:lpstr>
      <vt:lpstr>6.sz. melléklet</vt:lpstr>
      <vt:lpstr>7.sz. melléklet</vt:lpstr>
      <vt:lpstr>8.sz. melléklet</vt:lpstr>
      <vt:lpstr>9.sz. melléklet</vt:lpstr>
      <vt:lpstr>10.sz. melléklet</vt:lpstr>
      <vt:lpstr>11.sz. melléklet</vt:lpstr>
      <vt:lpstr>12.sz. melléklet</vt:lpstr>
      <vt:lpstr>13.sz. melléklet</vt:lpstr>
      <vt:lpstr>14.sz. melléklet</vt:lpstr>
      <vt:lpstr>15.sz. melléklet</vt:lpstr>
      <vt:lpstr>16.sz. melléklet</vt:lpstr>
      <vt:lpstr>17.sz. melléklet</vt:lpstr>
      <vt:lpstr>18.sz. melléklet</vt:lpstr>
      <vt:lpstr>19.sz. melléklet</vt:lpstr>
      <vt:lpstr>20.sz. melléklet</vt:lpstr>
      <vt:lpstr>21.sz. melléklet</vt:lpstr>
      <vt:lpstr>22.sz. melléklet</vt:lpstr>
      <vt:lpstr>23.sz. melléklet</vt:lpstr>
      <vt:lpstr>  24.sz. melléklet</vt:lpstr>
      <vt:lpstr>25.sz. melléklet</vt:lpstr>
      <vt:lpstr>26.sz. melléklet</vt:lpstr>
      <vt:lpstr>27.sz. melléklet</vt:lpstr>
      <vt:lpstr>28.sz. melléklet</vt:lpstr>
      <vt:lpstr>29.sz. melléklet</vt:lpstr>
      <vt:lpstr>30.sz. melléklet</vt:lpstr>
      <vt:lpstr>31.sz. melléklet</vt:lpstr>
      <vt:lpstr>'  24.sz. melléklet'!Nyomtatási_cím</vt:lpstr>
      <vt:lpstr>'  24.sz. melléklet'!Nyomtatási_terület</vt:lpstr>
      <vt:lpstr>'13.sz. melléklet'!Nyomtatási_terület</vt:lpstr>
      <vt:lpstr>'20.sz. melléklet'!Nyomtatási_terület</vt:lpstr>
      <vt:lpstr>'21.sz. melléklet'!Nyomtatási_terület</vt:lpstr>
      <vt:lpstr>'29.sz.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2020-06-11T06:04:29Z</cp:lastPrinted>
  <dcterms:created xsi:type="dcterms:W3CDTF">2014-04-11T11:05:02Z</dcterms:created>
  <dcterms:modified xsi:type="dcterms:W3CDTF">2020-06-12T08:10:59Z</dcterms:modified>
</cp:coreProperties>
</file>