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 activeTab="6"/>
  </bookViews>
  <sheets>
    <sheet name="1. melléklet" sheetId="94" r:id="rId1"/>
    <sheet name="2. melléklet" sheetId="102" r:id="rId2"/>
    <sheet name="3. melléklet" sheetId="96" r:id="rId3"/>
    <sheet name="4. melléklet" sheetId="58" r:id="rId4"/>
    <sheet name="5. melléklet" sheetId="106" r:id="rId5"/>
    <sheet name="6. melléklet" sheetId="104" r:id="rId6"/>
    <sheet name="7. melléklet " sheetId="105" r:id="rId7"/>
    <sheet name="8. melléklet" sheetId="98" r:id="rId8"/>
    <sheet name="9. melléklet" sheetId="107" r:id="rId9"/>
    <sheet name="10. melléklet" sheetId="24" r:id="rId10"/>
    <sheet name="11. melléklet" sheetId="68" r:id="rId11"/>
    <sheet name="12. melléklet" sheetId="69" r:id="rId12"/>
    <sheet name="13. melléklet" sheetId="85" r:id="rId13"/>
    <sheet name="14. melléklet" sheetId="112" r:id="rId14"/>
    <sheet name="15. melléklet" sheetId="108" r:id="rId15"/>
    <sheet name="16. melléklet" sheetId="86" r:id="rId16"/>
    <sheet name="17. melléklet" sheetId="21" r:id="rId17"/>
    <sheet name="18. melléklet" sheetId="29" r:id="rId18"/>
    <sheet name="19. melléklet " sheetId="109" r:id="rId19"/>
    <sheet name="20. melléklet" sheetId="110" r:id="rId20"/>
    <sheet name="21. melléklet" sheetId="111" r:id="rId21"/>
    <sheet name=" 22. melléklet" sheetId="101" r:id="rId22"/>
    <sheet name="23. melléklet" sheetId="19" r:id="rId23"/>
  </sheets>
  <definedNames>
    <definedName name="_xlnm.Print_Titles" localSheetId="21">' 22. melléklet'!$1:$1</definedName>
    <definedName name="_xlnm.Print_Area" localSheetId="21">' 22. melléklet'!$A$1:$F$28</definedName>
    <definedName name="_xlnm.Print_Area" localSheetId="10">'11. melléklet'!$A$1:$G$66</definedName>
    <definedName name="_xlnm.Print_Area" localSheetId="18">'19. melléklet '!$A$1:$O$47</definedName>
    <definedName name="_xlnm.Print_Area" localSheetId="19">'20. melléklet'!$A$1:$M$34</definedName>
    <definedName name="_xlnm.Print_Area" localSheetId="4">'5. melléklet'!$A$1:$K$29</definedName>
    <definedName name="_xlnm.Print_Area" localSheetId="8">'9. melléklet'!$A$1:$F$39</definedName>
  </definedNames>
  <calcPr calcId="145621"/>
</workbook>
</file>

<file path=xl/calcChain.xml><?xml version="1.0" encoding="utf-8"?>
<calcChain xmlns="http://schemas.openxmlformats.org/spreadsheetml/2006/main">
  <c r="D15" i="21" l="1"/>
  <c r="G65" i="68" l="1"/>
  <c r="E65" i="68"/>
  <c r="F65" i="68" s="1"/>
  <c r="G64" i="68"/>
  <c r="G62" i="68" s="1"/>
  <c r="G61" i="68" s="1"/>
  <c r="G60" i="68" s="1"/>
  <c r="G59" i="68" s="1"/>
  <c r="G58" i="68" s="1"/>
  <c r="F63" i="68"/>
  <c r="D62" i="68"/>
  <c r="D59" i="68"/>
  <c r="D58" i="68"/>
  <c r="F55" i="68"/>
  <c r="F54" i="68"/>
  <c r="F52" i="68"/>
  <c r="F51" i="68" s="1"/>
  <c r="F50" i="68" s="1"/>
  <c r="G51" i="68"/>
  <c r="E51" i="68"/>
  <c r="E50" i="68" s="1"/>
  <c r="D51" i="68"/>
  <c r="G50" i="68"/>
  <c r="D50" i="68"/>
  <c r="F49" i="68"/>
  <c r="F48" i="68"/>
  <c r="F47" i="68"/>
  <c r="F46" i="68"/>
  <c r="F45" i="68" s="1"/>
  <c r="G45" i="68"/>
  <c r="E45" i="68"/>
  <c r="D45" i="68"/>
  <c r="F44" i="68"/>
  <c r="F43" i="68"/>
  <c r="F42" i="68"/>
  <c r="F41" i="68"/>
  <c r="F39" i="68" s="1"/>
  <c r="F40" i="68"/>
  <c r="G39" i="68"/>
  <c r="E39" i="68"/>
  <c r="E36" i="68" s="1"/>
  <c r="D39" i="68"/>
  <c r="F38" i="68"/>
  <c r="F37" i="68"/>
  <c r="F36" i="68" s="1"/>
  <c r="G36" i="68"/>
  <c r="D36" i="68"/>
  <c r="F35" i="68"/>
  <c r="F34" i="68"/>
  <c r="F33" i="68"/>
  <c r="F32" i="68"/>
  <c r="F31" i="68"/>
  <c r="F29" i="68" s="1"/>
  <c r="F30" i="68"/>
  <c r="G29" i="68"/>
  <c r="E29" i="68"/>
  <c r="D29" i="68"/>
  <c r="F28" i="68"/>
  <c r="F27" i="68"/>
  <c r="F26" i="68"/>
  <c r="F25" i="68"/>
  <c r="F24" i="68"/>
  <c r="F23" i="68"/>
  <c r="F22" i="68" s="1"/>
  <c r="G22" i="68"/>
  <c r="G14" i="68" s="1"/>
  <c r="G13" i="68" s="1"/>
  <c r="E22" i="68"/>
  <c r="D22" i="68"/>
  <c r="D14" i="68" s="1"/>
  <c r="D13" i="68" s="1"/>
  <c r="F21" i="68"/>
  <c r="F20" i="68"/>
  <c r="F19" i="68"/>
  <c r="F18" i="68"/>
  <c r="F17" i="68"/>
  <c r="F15" i="68" s="1"/>
  <c r="F16" i="68"/>
  <c r="G15" i="68"/>
  <c r="E15" i="68"/>
  <c r="E14" i="68" s="1"/>
  <c r="E13" i="68" s="1"/>
  <c r="D15" i="68"/>
  <c r="F12" i="68"/>
  <c r="F11" i="68"/>
  <c r="F10" i="68"/>
  <c r="G9" i="68"/>
  <c r="E9" i="68"/>
  <c r="D9" i="68"/>
  <c r="E10" i="111"/>
  <c r="G8" i="68" l="1"/>
  <c r="D8" i="68"/>
  <c r="F14" i="68"/>
  <c r="F13" i="68" s="1"/>
  <c r="F9" i="68"/>
  <c r="E64" i="68"/>
  <c r="D32" i="19"/>
  <c r="F64" i="68" l="1"/>
  <c r="F62" i="68" s="1"/>
  <c r="E62" i="68"/>
  <c r="E61" i="68" s="1"/>
  <c r="J31" i="110"/>
  <c r="D29" i="110"/>
  <c r="E29" i="110"/>
  <c r="F29" i="110"/>
  <c r="G29" i="110"/>
  <c r="H29" i="110"/>
  <c r="I29" i="110"/>
  <c r="J29" i="110"/>
  <c r="C29" i="110"/>
  <c r="J27" i="110"/>
  <c r="I27" i="110"/>
  <c r="H27" i="110"/>
  <c r="G27" i="110"/>
  <c r="F27" i="110"/>
  <c r="E27" i="110"/>
  <c r="D27" i="110"/>
  <c r="C27" i="110"/>
  <c r="K44" i="109"/>
  <c r="D40" i="109"/>
  <c r="E40" i="109"/>
  <c r="F40" i="109"/>
  <c r="G40" i="109"/>
  <c r="H40" i="109"/>
  <c r="I40" i="109"/>
  <c r="J40" i="109"/>
  <c r="K40" i="109"/>
  <c r="C40" i="109"/>
  <c r="D41" i="109"/>
  <c r="E41" i="109"/>
  <c r="F41" i="109"/>
  <c r="G41" i="109"/>
  <c r="H41" i="109"/>
  <c r="I41" i="109"/>
  <c r="J41" i="109"/>
  <c r="K41" i="109"/>
  <c r="D42" i="109"/>
  <c r="E42" i="109"/>
  <c r="F42" i="109"/>
  <c r="G42" i="109"/>
  <c r="H42" i="109"/>
  <c r="I42" i="109"/>
  <c r="J42" i="109"/>
  <c r="K42" i="109"/>
  <c r="C42" i="109"/>
  <c r="C41" i="109"/>
  <c r="C45" i="109" s="1"/>
  <c r="E13" i="21"/>
  <c r="E15" i="21" s="1"/>
  <c r="D13" i="21"/>
  <c r="F12" i="21"/>
  <c r="G12" i="86"/>
  <c r="J12" i="86" s="1"/>
  <c r="J13" i="86"/>
  <c r="F61" i="68" l="1"/>
  <c r="E60" i="68"/>
  <c r="D18" i="108"/>
  <c r="E18" i="108"/>
  <c r="C18" i="108"/>
  <c r="F60" i="68" l="1"/>
  <c r="F59" i="68" s="1"/>
  <c r="F58" i="68" s="1"/>
  <c r="F8" i="68" s="1"/>
  <c r="E59" i="68"/>
  <c r="E58" i="68" s="1"/>
  <c r="E8" i="68" s="1"/>
  <c r="D20" i="112"/>
  <c r="E20" i="112"/>
  <c r="D19" i="112"/>
  <c r="E19" i="112"/>
  <c r="C20" i="112"/>
  <c r="C19" i="112"/>
  <c r="F11" i="69"/>
  <c r="D49" i="98" l="1"/>
  <c r="C49" i="98"/>
  <c r="C8" i="98"/>
  <c r="E44" i="98"/>
  <c r="F9" i="98"/>
  <c r="C28" i="106"/>
  <c r="C25" i="106"/>
  <c r="C26" i="106"/>
  <c r="E26" i="106"/>
  <c r="I26" i="106"/>
  <c r="J26" i="106"/>
  <c r="H26" i="106"/>
  <c r="D26" i="106"/>
  <c r="D12" i="58"/>
  <c r="E12" i="58"/>
  <c r="C12" i="58"/>
  <c r="D44" i="58"/>
  <c r="D41" i="58"/>
  <c r="E41" i="58"/>
  <c r="E44" i="58" s="1"/>
  <c r="D42" i="58"/>
  <c r="E42" i="58"/>
  <c r="D43" i="58"/>
  <c r="E43" i="58"/>
  <c r="C42" i="58"/>
  <c r="C43" i="58"/>
  <c r="C41" i="58"/>
  <c r="C44" i="58" s="1"/>
  <c r="F41" i="58"/>
  <c r="D34" i="58"/>
  <c r="E34" i="58"/>
  <c r="F34" i="58" s="1"/>
  <c r="C34" i="58"/>
  <c r="D32" i="58"/>
  <c r="E32" i="58"/>
  <c r="C32" i="58"/>
  <c r="D31" i="58"/>
  <c r="E31" i="58"/>
  <c r="C31" i="58"/>
  <c r="D30" i="58"/>
  <c r="E30" i="58"/>
  <c r="C30" i="58"/>
  <c r="D36" i="58"/>
  <c r="E36" i="58"/>
  <c r="F36" i="58" s="1"/>
  <c r="D37" i="58"/>
  <c r="E37" i="58"/>
  <c r="C37" i="58"/>
  <c r="C36" i="58"/>
  <c r="D33" i="58"/>
  <c r="E33" i="58"/>
  <c r="F33" i="58" s="1"/>
  <c r="C33" i="58"/>
  <c r="E29" i="58" l="1"/>
  <c r="F30" i="58"/>
  <c r="F32" i="58"/>
  <c r="F37" i="58"/>
  <c r="C29" i="58"/>
  <c r="F31" i="58"/>
  <c r="D29" i="58"/>
  <c r="E22" i="58" l="1"/>
  <c r="D22" i="58"/>
  <c r="C22" i="58"/>
  <c r="E25" i="58"/>
  <c r="D25" i="58"/>
  <c r="C25" i="58"/>
  <c r="G37" i="105"/>
  <c r="F22" i="105"/>
  <c r="G22" i="105"/>
  <c r="E22" i="105"/>
  <c r="H12" i="105"/>
  <c r="F93" i="104"/>
  <c r="G93" i="104"/>
  <c r="E93" i="104"/>
  <c r="H94" i="104"/>
  <c r="F22" i="58" l="1"/>
  <c r="H46" i="104"/>
  <c r="F45" i="104"/>
  <c r="F50" i="104" s="1"/>
  <c r="G45" i="104"/>
  <c r="G50" i="104" s="1"/>
  <c r="E45" i="104"/>
  <c r="E50" i="104" s="1"/>
  <c r="H41" i="104" l="1"/>
  <c r="F39" i="104"/>
  <c r="G39" i="104"/>
  <c r="E39" i="104"/>
  <c r="H32" i="104"/>
  <c r="H31" i="104"/>
  <c r="C45" i="102"/>
  <c r="D45" i="102"/>
  <c r="C44" i="102"/>
  <c r="D44" i="102"/>
  <c r="C43" i="102"/>
  <c r="D43" i="102"/>
  <c r="C37" i="102"/>
  <c r="D37" i="102"/>
  <c r="C31" i="102"/>
  <c r="D31" i="102"/>
  <c r="C24" i="102"/>
  <c r="D24" i="102"/>
  <c r="C19" i="102"/>
  <c r="D19" i="102"/>
  <c r="C11" i="102"/>
  <c r="D11" i="102"/>
  <c r="C39" i="94"/>
  <c r="C35" i="94"/>
  <c r="C24" i="94"/>
  <c r="C20" i="94"/>
  <c r="C15" i="94"/>
  <c r="C12" i="94"/>
  <c r="E2" i="111"/>
  <c r="O2" i="109"/>
  <c r="F2" i="21"/>
  <c r="H2" i="108"/>
  <c r="H2" i="112"/>
  <c r="F14" i="21"/>
  <c r="F11" i="21"/>
  <c r="F10" i="21"/>
  <c r="F9" i="21"/>
  <c r="F8" i="21"/>
  <c r="D13" i="19"/>
  <c r="D28" i="110" l="1"/>
  <c r="E28" i="110"/>
  <c r="F28" i="110"/>
  <c r="G28" i="110"/>
  <c r="H28" i="110"/>
  <c r="I28" i="110"/>
  <c r="J28" i="110"/>
  <c r="C28" i="110"/>
  <c r="J16" i="86"/>
  <c r="J15" i="86"/>
  <c r="F17" i="86"/>
  <c r="G17" i="86"/>
  <c r="I17" i="86"/>
  <c r="E17" i="86"/>
  <c r="F14" i="86"/>
  <c r="E14" i="86"/>
  <c r="G10" i="86"/>
  <c r="G11" i="86"/>
  <c r="G13" i="86"/>
  <c r="G9" i="86"/>
  <c r="J9" i="86" s="1"/>
  <c r="G45" i="109" l="1"/>
  <c r="G14" i="86"/>
  <c r="J17" i="86"/>
  <c r="H17" i="86"/>
  <c r="F21" i="108" l="1"/>
  <c r="G21" i="108"/>
  <c r="H21" i="108"/>
  <c r="F33" i="112"/>
  <c r="G33" i="112"/>
  <c r="H33" i="112"/>
  <c r="G21" i="112"/>
  <c r="H21" i="112"/>
  <c r="F21" i="112"/>
  <c r="E14" i="85" l="1"/>
  <c r="F14" i="85"/>
  <c r="G14" i="85"/>
  <c r="H14" i="85"/>
  <c r="I14" i="85"/>
  <c r="J14" i="85"/>
  <c r="K14" i="85"/>
  <c r="L14" i="85"/>
  <c r="M14" i="85"/>
  <c r="D14" i="85"/>
  <c r="G11" i="69"/>
  <c r="D36" i="107"/>
  <c r="E36" i="107"/>
  <c r="C36" i="107"/>
  <c r="D44" i="98" l="1"/>
  <c r="C44" i="98"/>
  <c r="D8" i="98"/>
  <c r="E8" i="98"/>
  <c r="F18" i="98"/>
  <c r="D28" i="102" l="1"/>
  <c r="D14" i="102"/>
  <c r="F37" i="105"/>
  <c r="E37" i="105"/>
  <c r="H26" i="105"/>
  <c r="H27" i="105"/>
  <c r="H71" i="104"/>
  <c r="F70" i="104"/>
  <c r="E70" i="104"/>
  <c r="G60" i="104"/>
  <c r="F60" i="104"/>
  <c r="E60" i="104"/>
  <c r="F20" i="104"/>
  <c r="E20" i="104"/>
  <c r="D26" i="19" l="1"/>
  <c r="E49" i="98" l="1"/>
  <c r="M2" i="110" l="1"/>
  <c r="E11" i="69"/>
  <c r="D11" i="69"/>
  <c r="J33" i="110"/>
  <c r="I33" i="110"/>
  <c r="H33" i="110"/>
  <c r="G33" i="110"/>
  <c r="E33" i="110"/>
  <c r="D33" i="110"/>
  <c r="C33" i="110"/>
  <c r="O40" i="109"/>
  <c r="H22" i="108"/>
  <c r="H24" i="108" s="1"/>
  <c r="E16" i="108"/>
  <c r="E19" i="108"/>
  <c r="D16" i="108"/>
  <c r="D19" i="108"/>
  <c r="C19" i="108"/>
  <c r="C16" i="108"/>
  <c r="C14" i="108"/>
  <c r="D14" i="108"/>
  <c r="F14" i="108"/>
  <c r="G14" i="108"/>
  <c r="H14" i="108"/>
  <c r="F22" i="108"/>
  <c r="F24" i="108" s="1"/>
  <c r="G22" i="108"/>
  <c r="G24" i="108" s="1"/>
  <c r="E14" i="108"/>
  <c r="F33" i="110" l="1"/>
  <c r="K45" i="109"/>
  <c r="F45" i="109"/>
  <c r="I45" i="109"/>
  <c r="E45" i="109"/>
  <c r="H45" i="109"/>
  <c r="D45" i="109"/>
  <c r="J45" i="109"/>
  <c r="H33" i="24" l="1"/>
  <c r="H30" i="24"/>
  <c r="H29" i="24"/>
  <c r="H28" i="24"/>
  <c r="H27" i="24"/>
  <c r="H25" i="24"/>
  <c r="H24" i="24"/>
  <c r="H23" i="24"/>
  <c r="H20" i="24"/>
  <c r="H19" i="24"/>
  <c r="H18" i="24"/>
  <c r="H17" i="24"/>
  <c r="H16" i="24"/>
  <c r="H14" i="24"/>
  <c r="H13" i="24"/>
  <c r="H12" i="24"/>
  <c r="H11" i="24"/>
  <c r="H10" i="24"/>
  <c r="H9" i="24"/>
  <c r="F2" i="107"/>
  <c r="D10" i="85"/>
  <c r="F49" i="98"/>
  <c r="F43" i="98"/>
  <c r="F42" i="98"/>
  <c r="F41" i="98"/>
  <c r="F40" i="98"/>
  <c r="F39" i="98"/>
  <c r="F38" i="98"/>
  <c r="F37" i="98"/>
  <c r="F36" i="98"/>
  <c r="F35" i="98"/>
  <c r="F33" i="98"/>
  <c r="F32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7" i="98"/>
  <c r="F16" i="98"/>
  <c r="F15" i="98"/>
  <c r="F14" i="98"/>
  <c r="F12" i="98"/>
  <c r="F11" i="98"/>
  <c r="F10" i="98"/>
  <c r="F8" i="98"/>
  <c r="F47" i="98"/>
  <c r="F46" i="98"/>
  <c r="F45" i="98"/>
  <c r="F44" i="98"/>
  <c r="F38" i="107" l="1"/>
  <c r="F35" i="107"/>
  <c r="F34" i="107"/>
  <c r="F32" i="107"/>
  <c r="F28" i="107"/>
  <c r="F27" i="107"/>
  <c r="F26" i="107"/>
  <c r="F25" i="107"/>
  <c r="F23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E39" i="107"/>
  <c r="D39" i="107"/>
  <c r="C39" i="107"/>
  <c r="E21" i="107"/>
  <c r="D21" i="107"/>
  <c r="C21" i="107"/>
  <c r="F21" i="107" l="1"/>
  <c r="F39" i="107"/>
  <c r="F36" i="107"/>
  <c r="H24" i="105"/>
  <c r="J28" i="106"/>
  <c r="I9" i="106"/>
  <c r="D24" i="112" s="1"/>
  <c r="J9" i="106"/>
  <c r="I11" i="106"/>
  <c r="D26" i="112" s="1"/>
  <c r="J11" i="106"/>
  <c r="I12" i="106"/>
  <c r="J12" i="106"/>
  <c r="I13" i="106"/>
  <c r="J13" i="106"/>
  <c r="I14" i="106"/>
  <c r="J14" i="106"/>
  <c r="I15" i="106"/>
  <c r="J15" i="106"/>
  <c r="H15" i="106"/>
  <c r="H13" i="106"/>
  <c r="H14" i="106"/>
  <c r="H12" i="106"/>
  <c r="H11" i="106"/>
  <c r="C26" i="112" s="1"/>
  <c r="H9" i="106"/>
  <c r="C24" i="112" s="1"/>
  <c r="D20" i="106"/>
  <c r="E20" i="106"/>
  <c r="D28" i="106"/>
  <c r="E28" i="106"/>
  <c r="C20" i="106"/>
  <c r="D9" i="106"/>
  <c r="E9" i="106"/>
  <c r="D10" i="106"/>
  <c r="E10" i="106"/>
  <c r="D12" i="106"/>
  <c r="E12" i="106"/>
  <c r="C12" i="106"/>
  <c r="C10" i="106"/>
  <c r="C9" i="106"/>
  <c r="F27" i="106"/>
  <c r="F24" i="106"/>
  <c r="F17" i="106"/>
  <c r="K2" i="106"/>
  <c r="D23" i="58"/>
  <c r="E23" i="58"/>
  <c r="D24" i="58"/>
  <c r="D17" i="112" s="1"/>
  <c r="E24" i="58"/>
  <c r="E17" i="112" s="1"/>
  <c r="C24" i="58"/>
  <c r="C17" i="112" s="1"/>
  <c r="C23" i="58"/>
  <c r="D14" i="58"/>
  <c r="E14" i="58"/>
  <c r="D16" i="58"/>
  <c r="E16" i="58"/>
  <c r="C16" i="58"/>
  <c r="C14" i="58"/>
  <c r="D11" i="58"/>
  <c r="D10" i="112" s="1"/>
  <c r="E11" i="58"/>
  <c r="E10" i="112" s="1"/>
  <c r="C11" i="58"/>
  <c r="C10" i="112" s="1"/>
  <c r="H2" i="105"/>
  <c r="H39" i="105"/>
  <c r="H38" i="105"/>
  <c r="H35" i="105"/>
  <c r="H34" i="105"/>
  <c r="H33" i="105"/>
  <c r="H31" i="105"/>
  <c r="H25" i="105"/>
  <c r="H23" i="105"/>
  <c r="H17" i="105"/>
  <c r="H16" i="105"/>
  <c r="H13" i="105"/>
  <c r="H11" i="105"/>
  <c r="H10" i="105"/>
  <c r="F32" i="105"/>
  <c r="E32" i="105"/>
  <c r="G28" i="105"/>
  <c r="F28" i="105"/>
  <c r="E28" i="105"/>
  <c r="G18" i="105"/>
  <c r="F18" i="105"/>
  <c r="E18" i="105"/>
  <c r="G9" i="105"/>
  <c r="G14" i="105" s="1"/>
  <c r="F9" i="105"/>
  <c r="F14" i="105" s="1"/>
  <c r="E9" i="105"/>
  <c r="E14" i="105" s="1"/>
  <c r="H96" i="104"/>
  <c r="H95" i="104"/>
  <c r="H89" i="104"/>
  <c r="H88" i="104"/>
  <c r="H86" i="104"/>
  <c r="H85" i="104"/>
  <c r="H84" i="104"/>
  <c r="H83" i="104"/>
  <c r="H80" i="104"/>
  <c r="H79" i="104"/>
  <c r="H78" i="104"/>
  <c r="H77" i="104"/>
  <c r="H75" i="104"/>
  <c r="H74" i="104"/>
  <c r="H73" i="104"/>
  <c r="H72" i="104"/>
  <c r="H69" i="104"/>
  <c r="H68" i="104"/>
  <c r="H67" i="104"/>
  <c r="H66" i="104"/>
  <c r="H64" i="104"/>
  <c r="H63" i="104"/>
  <c r="H62" i="104"/>
  <c r="H61" i="104"/>
  <c r="H59" i="104"/>
  <c r="H58" i="104"/>
  <c r="H57" i="104"/>
  <c r="H56" i="104"/>
  <c r="H55" i="104"/>
  <c r="H48" i="104"/>
  <c r="H47" i="104"/>
  <c r="H43" i="104"/>
  <c r="H38" i="104"/>
  <c r="H35" i="104"/>
  <c r="H33" i="104"/>
  <c r="H30" i="104"/>
  <c r="H29" i="104"/>
  <c r="H28" i="104"/>
  <c r="H27" i="104"/>
  <c r="H26" i="104"/>
  <c r="H25" i="104"/>
  <c r="H23" i="104"/>
  <c r="H22" i="104"/>
  <c r="H21" i="104"/>
  <c r="H19" i="104"/>
  <c r="H17" i="104"/>
  <c r="H16" i="104"/>
  <c r="H15" i="104"/>
  <c r="H14" i="104"/>
  <c r="H13" i="104"/>
  <c r="H12" i="104"/>
  <c r="H11" i="104"/>
  <c r="H2" i="104"/>
  <c r="G98" i="104"/>
  <c r="F98" i="104"/>
  <c r="E98" i="104"/>
  <c r="G90" i="104"/>
  <c r="F90" i="104"/>
  <c r="I21" i="106" s="1"/>
  <c r="D30" i="112" s="1"/>
  <c r="E90" i="104"/>
  <c r="H21" i="106" s="1"/>
  <c r="C30" i="112" s="1"/>
  <c r="G87" i="104"/>
  <c r="J20" i="106" s="1"/>
  <c r="F87" i="104"/>
  <c r="I20" i="106" s="1"/>
  <c r="D29" i="112" s="1"/>
  <c r="E87" i="104"/>
  <c r="H20" i="106" s="1"/>
  <c r="C29" i="112" s="1"/>
  <c r="G82" i="104"/>
  <c r="F82" i="104"/>
  <c r="I19" i="106" s="1"/>
  <c r="E82" i="104"/>
  <c r="H19" i="106" s="1"/>
  <c r="C28" i="112" s="1"/>
  <c r="G76" i="104"/>
  <c r="F76" i="104"/>
  <c r="E76" i="104"/>
  <c r="G70" i="104"/>
  <c r="G65" i="104" s="1"/>
  <c r="F65" i="104"/>
  <c r="E65" i="104"/>
  <c r="G54" i="104"/>
  <c r="F54" i="104"/>
  <c r="E54" i="104"/>
  <c r="G42" i="104"/>
  <c r="E22" i="106" s="1"/>
  <c r="F42" i="104"/>
  <c r="D22" i="106" s="1"/>
  <c r="E42" i="104"/>
  <c r="C20" i="58" s="1"/>
  <c r="C16" i="112" s="1"/>
  <c r="E18" i="58"/>
  <c r="E15" i="112" s="1"/>
  <c r="D21" i="106"/>
  <c r="C21" i="106"/>
  <c r="G37" i="104"/>
  <c r="F37" i="104"/>
  <c r="E37" i="104"/>
  <c r="G34" i="104"/>
  <c r="F34" i="104"/>
  <c r="D19" i="58" s="1"/>
  <c r="E34" i="104"/>
  <c r="C14" i="106" s="1"/>
  <c r="C13" i="112" s="1"/>
  <c r="G24" i="104"/>
  <c r="F24" i="104"/>
  <c r="E24" i="104"/>
  <c r="G20" i="104"/>
  <c r="F18" i="104"/>
  <c r="G10" i="104"/>
  <c r="F10" i="104"/>
  <c r="D8" i="106" s="1"/>
  <c r="E10" i="104"/>
  <c r="E9" i="104" s="1"/>
  <c r="D18" i="112" l="1"/>
  <c r="D26" i="58"/>
  <c r="C18" i="112"/>
  <c r="C26" i="58"/>
  <c r="E18" i="112"/>
  <c r="E26" i="58"/>
  <c r="K14" i="106"/>
  <c r="K26" i="106"/>
  <c r="F26" i="106"/>
  <c r="K13" i="106"/>
  <c r="F9" i="104"/>
  <c r="F51" i="104" s="1"/>
  <c r="C13" i="106"/>
  <c r="C12" i="112" s="1"/>
  <c r="H10" i="106"/>
  <c r="C25" i="112" s="1"/>
  <c r="D13" i="106"/>
  <c r="D12" i="112" s="1"/>
  <c r="H82" i="104"/>
  <c r="E27" i="112"/>
  <c r="H45" i="104"/>
  <c r="F12" i="106"/>
  <c r="F10" i="106"/>
  <c r="F20" i="106"/>
  <c r="K9" i="106"/>
  <c r="E24" i="112"/>
  <c r="D11" i="106"/>
  <c r="D15" i="108"/>
  <c r="D23" i="106"/>
  <c r="D25" i="106" s="1"/>
  <c r="F22" i="106"/>
  <c r="I25" i="106"/>
  <c r="D35" i="58" s="1"/>
  <c r="D28" i="112"/>
  <c r="K20" i="106"/>
  <c r="E29" i="112"/>
  <c r="H37" i="105"/>
  <c r="C39" i="58"/>
  <c r="C38" i="58" s="1"/>
  <c r="C32" i="112"/>
  <c r="D27" i="112"/>
  <c r="E18" i="104"/>
  <c r="E51" i="104" s="1"/>
  <c r="C15" i="108"/>
  <c r="I28" i="106"/>
  <c r="K28" i="106" s="1"/>
  <c r="D31" i="112"/>
  <c r="G18" i="104"/>
  <c r="H18" i="104" s="1"/>
  <c r="E15" i="108"/>
  <c r="D17" i="58"/>
  <c r="C27" i="112"/>
  <c r="K15" i="106"/>
  <c r="E32" i="112"/>
  <c r="K11" i="106"/>
  <c r="E26" i="112"/>
  <c r="H28" i="106"/>
  <c r="C31" i="112"/>
  <c r="H50" i="104"/>
  <c r="I10" i="106"/>
  <c r="D25" i="112" s="1"/>
  <c r="D10" i="58"/>
  <c r="D9" i="112" s="1"/>
  <c r="E20" i="58"/>
  <c r="E16" i="112" s="1"/>
  <c r="K12" i="106"/>
  <c r="D39" i="58"/>
  <c r="D32" i="112"/>
  <c r="E31" i="112"/>
  <c r="H34" i="104"/>
  <c r="H22" i="105"/>
  <c r="C10" i="58"/>
  <c r="C9" i="112" s="1"/>
  <c r="C18" i="58"/>
  <c r="C15" i="112" s="1"/>
  <c r="D20" i="58"/>
  <c r="D16" i="112" s="1"/>
  <c r="D18" i="58"/>
  <c r="D15" i="112" s="1"/>
  <c r="C8" i="106"/>
  <c r="D14" i="106"/>
  <c r="C22" i="106"/>
  <c r="C23" i="106" s="1"/>
  <c r="E53" i="104"/>
  <c r="E81" i="104" s="1"/>
  <c r="H76" i="104"/>
  <c r="H24" i="104"/>
  <c r="H42" i="104"/>
  <c r="H60" i="104"/>
  <c r="H65" i="104"/>
  <c r="F19" i="105"/>
  <c r="H18" i="105"/>
  <c r="C15" i="58"/>
  <c r="E15" i="58"/>
  <c r="C17" i="58"/>
  <c r="C19" i="58"/>
  <c r="E19" i="58"/>
  <c r="F19" i="58" s="1"/>
  <c r="E13" i="106"/>
  <c r="E11" i="106"/>
  <c r="H98" i="104"/>
  <c r="H10" i="104"/>
  <c r="H37" i="104"/>
  <c r="H39" i="104"/>
  <c r="H54" i="104"/>
  <c r="H87" i="104"/>
  <c r="H14" i="105"/>
  <c r="E10" i="58"/>
  <c r="E9" i="112" s="1"/>
  <c r="D15" i="58"/>
  <c r="E17" i="58"/>
  <c r="F28" i="106"/>
  <c r="E21" i="106"/>
  <c r="F21" i="106" s="1"/>
  <c r="C11" i="106"/>
  <c r="E14" i="106"/>
  <c r="E8" i="106"/>
  <c r="F8" i="106" s="1"/>
  <c r="J21" i="106"/>
  <c r="J19" i="106"/>
  <c r="E39" i="58"/>
  <c r="H25" i="106"/>
  <c r="C35" i="58" s="1"/>
  <c r="F9" i="106"/>
  <c r="G21" i="105"/>
  <c r="G32" i="105"/>
  <c r="H32" i="105" s="1"/>
  <c r="H9" i="105"/>
  <c r="E19" i="105"/>
  <c r="E21" i="105"/>
  <c r="E43" i="105" s="1"/>
  <c r="F21" i="105"/>
  <c r="F43" i="105" s="1"/>
  <c r="G19" i="105"/>
  <c r="H20" i="104"/>
  <c r="G9" i="104"/>
  <c r="G51" i="104" s="1"/>
  <c r="G44" i="104"/>
  <c r="G53" i="104"/>
  <c r="G99" i="104" s="1"/>
  <c r="D15" i="19" s="1"/>
  <c r="F92" i="104"/>
  <c r="E92" i="104"/>
  <c r="E44" i="104"/>
  <c r="H70" i="104"/>
  <c r="H93" i="104"/>
  <c r="G92" i="104"/>
  <c r="F44" i="104"/>
  <c r="F53" i="104"/>
  <c r="E99" i="104" l="1"/>
  <c r="E21" i="108"/>
  <c r="E22" i="108" s="1"/>
  <c r="E24" i="108" s="1"/>
  <c r="D21" i="108"/>
  <c r="D22" i="108" s="1"/>
  <c r="D24" i="108" s="1"/>
  <c r="C21" i="108"/>
  <c r="C22" i="108" s="1"/>
  <c r="C24" i="108" s="1"/>
  <c r="H9" i="104"/>
  <c r="F36" i="104"/>
  <c r="C16" i="106"/>
  <c r="E40" i="105"/>
  <c r="F18" i="58"/>
  <c r="F11" i="106"/>
  <c r="E36" i="104"/>
  <c r="G36" i="104"/>
  <c r="F13" i="106"/>
  <c r="E12" i="112"/>
  <c r="G43" i="105"/>
  <c r="E15" i="19" s="1"/>
  <c r="K19" i="106"/>
  <c r="E28" i="112"/>
  <c r="F14" i="106"/>
  <c r="E13" i="112"/>
  <c r="H92" i="104"/>
  <c r="J25" i="106"/>
  <c r="E35" i="58" s="1"/>
  <c r="E30" i="112"/>
  <c r="D16" i="106"/>
  <c r="D18" i="106" s="1"/>
  <c r="D29" i="106" s="1"/>
  <c r="D13" i="112"/>
  <c r="I8" i="106"/>
  <c r="D23" i="112" s="1"/>
  <c r="D33" i="112" s="1"/>
  <c r="H19" i="105"/>
  <c r="E14" i="19"/>
  <c r="H44" i="104"/>
  <c r="E16" i="106"/>
  <c r="H8" i="106"/>
  <c r="C23" i="112" s="1"/>
  <c r="C33" i="112" s="1"/>
  <c r="J10" i="106"/>
  <c r="E23" i="106"/>
  <c r="H53" i="104"/>
  <c r="J8" i="106"/>
  <c r="E23" i="112" s="1"/>
  <c r="G40" i="105"/>
  <c r="H21" i="105"/>
  <c r="F40" i="105"/>
  <c r="G81" i="104"/>
  <c r="F81" i="104"/>
  <c r="F99" i="104"/>
  <c r="H99" i="104" s="1"/>
  <c r="H36" i="104" l="1"/>
  <c r="H43" i="105"/>
  <c r="I18" i="106"/>
  <c r="I29" i="106" s="1"/>
  <c r="K25" i="106"/>
  <c r="H51" i="104"/>
  <c r="D14" i="19"/>
  <c r="K10" i="106"/>
  <c r="E25" i="112"/>
  <c r="E33" i="112" s="1"/>
  <c r="K8" i="106"/>
  <c r="J18" i="106"/>
  <c r="H18" i="106"/>
  <c r="E18" i="106"/>
  <c r="E29" i="106" s="1"/>
  <c r="F16" i="106"/>
  <c r="E25" i="106"/>
  <c r="F25" i="106" s="1"/>
  <c r="F23" i="106"/>
  <c r="H40" i="105"/>
  <c r="H81" i="104"/>
  <c r="J29" i="106" l="1"/>
  <c r="K29" i="106" s="1"/>
  <c r="K18" i="106"/>
  <c r="F29" i="106"/>
  <c r="F18" i="106"/>
  <c r="H29" i="106"/>
  <c r="C18" i="106"/>
  <c r="C29" i="106" s="1"/>
  <c r="E25" i="85"/>
  <c r="E26" i="85" s="1"/>
  <c r="F25" i="85"/>
  <c r="F26" i="85" s="1"/>
  <c r="G25" i="85"/>
  <c r="G26" i="85" s="1"/>
  <c r="H25" i="85"/>
  <c r="H26" i="85" s="1"/>
  <c r="I25" i="85"/>
  <c r="I26" i="85" s="1"/>
  <c r="J25" i="85"/>
  <c r="J26" i="85" s="1"/>
  <c r="K25" i="85"/>
  <c r="K26" i="85" s="1"/>
  <c r="L25" i="85"/>
  <c r="L26" i="85" s="1"/>
  <c r="D20" i="96"/>
  <c r="C20" i="96"/>
  <c r="D17" i="96"/>
  <c r="C17" i="96"/>
  <c r="C13" i="96"/>
  <c r="D13" i="96"/>
  <c r="E25" i="96"/>
  <c r="E23" i="96"/>
  <c r="E19" i="96"/>
  <c r="E18" i="96"/>
  <c r="E16" i="96"/>
  <c r="E15" i="96"/>
  <c r="E12" i="96"/>
  <c r="E11" i="96"/>
  <c r="E9" i="96"/>
  <c r="E8" i="96"/>
  <c r="C10" i="96"/>
  <c r="D10" i="96"/>
  <c r="D14" i="96" l="1"/>
  <c r="D24" i="96" s="1"/>
  <c r="D21" i="96"/>
  <c r="D26" i="96" s="1"/>
  <c r="E20" i="96"/>
  <c r="C21" i="96"/>
  <c r="C26" i="96" s="1"/>
  <c r="E13" i="96"/>
  <c r="C14" i="96"/>
  <c r="E17" i="96"/>
  <c r="E10" i="96"/>
  <c r="G30" i="102"/>
  <c r="G29" i="102"/>
  <c r="F28" i="102"/>
  <c r="E28" i="102"/>
  <c r="G42" i="102"/>
  <c r="G41" i="102"/>
  <c r="G39" i="102"/>
  <c r="G38" i="102"/>
  <c r="G36" i="102"/>
  <c r="G34" i="102"/>
  <c r="G33" i="102"/>
  <c r="G32" i="102"/>
  <c r="G27" i="102"/>
  <c r="G26" i="102"/>
  <c r="G25" i="102"/>
  <c r="G23" i="102"/>
  <c r="G22" i="102"/>
  <c r="G21" i="102"/>
  <c r="G20" i="102"/>
  <c r="G18" i="102"/>
  <c r="G17" i="102"/>
  <c r="G16" i="102"/>
  <c r="G13" i="102"/>
  <c r="G12" i="102"/>
  <c r="G10" i="102"/>
  <c r="G9" i="102"/>
  <c r="G8" i="102"/>
  <c r="G15" i="102"/>
  <c r="E37" i="102"/>
  <c r="E43" i="102"/>
  <c r="E19" i="102"/>
  <c r="F19" i="102"/>
  <c r="E14" i="102"/>
  <c r="F14" i="102"/>
  <c r="E11" i="102"/>
  <c r="F11" i="102"/>
  <c r="E24" i="102"/>
  <c r="F24" i="102"/>
  <c r="G2" i="102"/>
  <c r="F43" i="102"/>
  <c r="F37" i="102"/>
  <c r="E39" i="94"/>
  <c r="E24" i="94"/>
  <c r="D22" i="96" l="1"/>
  <c r="E14" i="96"/>
  <c r="G28" i="102"/>
  <c r="E21" i="96"/>
  <c r="F31" i="102"/>
  <c r="F45" i="102" s="1"/>
  <c r="E31" i="102"/>
  <c r="C27" i="94"/>
  <c r="E26" i="96"/>
  <c r="C22" i="96"/>
  <c r="E22" i="96" s="1"/>
  <c r="C24" i="96"/>
  <c r="E24" i="96" s="1"/>
  <c r="F44" i="102"/>
  <c r="G35" i="102"/>
  <c r="G40" i="102"/>
  <c r="G43" i="102"/>
  <c r="E44" i="102"/>
  <c r="G37" i="102"/>
  <c r="G19" i="102"/>
  <c r="G24" i="102"/>
  <c r="G14" i="102"/>
  <c r="G11" i="102"/>
  <c r="G31" i="102" l="1"/>
  <c r="G44" i="102"/>
  <c r="E45" i="102"/>
  <c r="G45" i="102" s="1"/>
  <c r="I8" i="86" l="1"/>
  <c r="G26" i="24"/>
  <c r="G31" i="24" s="1"/>
  <c r="F26" i="24"/>
  <c r="F31" i="24" s="1"/>
  <c r="E26" i="24"/>
  <c r="E31" i="24" s="1"/>
  <c r="D26" i="24"/>
  <c r="G21" i="24"/>
  <c r="F21" i="24"/>
  <c r="E21" i="24"/>
  <c r="D21" i="24"/>
  <c r="E15" i="24"/>
  <c r="F15" i="24"/>
  <c r="G15" i="24"/>
  <c r="D15" i="24"/>
  <c r="D22" i="24" s="1"/>
  <c r="E26" i="19"/>
  <c r="D31" i="24" l="1"/>
  <c r="H31" i="24" s="1"/>
  <c r="H26" i="24"/>
  <c r="G22" i="24"/>
  <c r="G32" i="24" s="1"/>
  <c r="F22" i="24"/>
  <c r="F32" i="24" s="1"/>
  <c r="H21" i="24"/>
  <c r="H15" i="24"/>
  <c r="E22" i="24"/>
  <c r="D32" i="24" l="1"/>
  <c r="E32" i="24"/>
  <c r="H22" i="24"/>
  <c r="H32" i="24" l="1"/>
  <c r="M18" i="85"/>
  <c r="L18" i="85"/>
  <c r="K18" i="85"/>
  <c r="J18" i="85"/>
  <c r="I18" i="85"/>
  <c r="H18" i="85"/>
  <c r="G18" i="85"/>
  <c r="F18" i="85"/>
  <c r="E18" i="85"/>
  <c r="D18" i="85"/>
  <c r="F10" i="85"/>
  <c r="G10" i="85"/>
  <c r="H10" i="85"/>
  <c r="I10" i="85"/>
  <c r="J10" i="85"/>
  <c r="K10" i="85"/>
  <c r="L10" i="85"/>
  <c r="M10" i="85"/>
  <c r="E10" i="85"/>
  <c r="D19" i="85" l="1"/>
  <c r="K19" i="85"/>
  <c r="G19" i="85"/>
  <c r="J19" i="85"/>
  <c r="F19" i="85"/>
  <c r="L19" i="85"/>
  <c r="H19" i="85"/>
  <c r="E19" i="85"/>
  <c r="I19" i="85"/>
  <c r="M19" i="85"/>
  <c r="E14" i="112"/>
  <c r="D14" i="112" l="1"/>
  <c r="C14" i="112"/>
  <c r="J11" i="86" l="1"/>
  <c r="J14" i="86" s="1"/>
  <c r="E13" i="19" l="1"/>
  <c r="F42" i="58" l="1"/>
  <c r="H10" i="86" l="1"/>
  <c r="H14" i="86" s="1"/>
  <c r="I10" i="86" l="1"/>
  <c r="I14" i="86" s="1"/>
  <c r="F23" i="58" l="1"/>
  <c r="D18" i="29" l="1"/>
  <c r="E18" i="29"/>
  <c r="F18" i="29"/>
  <c r="G18" i="29"/>
  <c r="H18" i="29"/>
  <c r="C18" i="29"/>
  <c r="J18" i="86" l="1"/>
  <c r="F44" i="58" l="1"/>
  <c r="F2" i="101" l="1"/>
  <c r="F2" i="98"/>
  <c r="F2" i="58"/>
  <c r="E32" i="19"/>
  <c r="D39" i="94"/>
  <c r="D35" i="94"/>
  <c r="E35" i="94"/>
  <c r="E42" i="94" s="1"/>
  <c r="D15" i="94"/>
  <c r="E15" i="94"/>
  <c r="D20" i="94"/>
  <c r="E20" i="94"/>
  <c r="D24" i="94"/>
  <c r="D12" i="94"/>
  <c r="E12" i="94"/>
  <c r="E38" i="58"/>
  <c r="D38" i="58"/>
  <c r="G18" i="86"/>
  <c r="E18" i="86"/>
  <c r="E27" i="94" l="1"/>
  <c r="D42" i="94"/>
  <c r="D27" i="94"/>
  <c r="C9" i="58"/>
  <c r="H2" i="29"/>
  <c r="F18" i="86"/>
  <c r="F38" i="58"/>
  <c r="H18" i="86"/>
  <c r="I18" i="86"/>
  <c r="F24" i="58"/>
  <c r="F11" i="58"/>
  <c r="F14" i="58"/>
  <c r="C13" i="58"/>
  <c r="C11" i="112" s="1"/>
  <c r="C21" i="112" s="1"/>
  <c r="F16" i="58"/>
  <c r="D9" i="58"/>
  <c r="D13" i="58"/>
  <c r="D11" i="112" s="1"/>
  <c r="D21" i="112" s="1"/>
  <c r="F35" i="58"/>
  <c r="G2" i="68"/>
  <c r="C42" i="94"/>
  <c r="G2" i="69"/>
  <c r="M2" i="85"/>
  <c r="E2" i="96"/>
  <c r="H2" i="24"/>
  <c r="E2" i="19"/>
  <c r="J2" i="86"/>
  <c r="F39" i="58"/>
  <c r="D21" i="58" l="1"/>
  <c r="C21" i="58"/>
  <c r="E9" i="58"/>
  <c r="F10" i="58"/>
  <c r="F17" i="58"/>
  <c r="F9" i="58" l="1"/>
  <c r="E40" i="58" l="1"/>
  <c r="E45" i="58" s="1"/>
  <c r="D40" i="58"/>
  <c r="D45" i="58" s="1"/>
  <c r="F45" i="58" l="1"/>
  <c r="F29" i="58"/>
  <c r="F40" i="58"/>
  <c r="C40" i="58" l="1"/>
  <c r="C45" i="58" s="1"/>
  <c r="F15" i="58" l="1"/>
  <c r="E13" i="58" l="1"/>
  <c r="E11" i="112" s="1"/>
  <c r="E21" i="112" s="1"/>
  <c r="F13" i="58" l="1"/>
  <c r="F12" i="58" l="1"/>
  <c r="D27" i="58" l="1"/>
  <c r="F26" i="58" l="1"/>
  <c r="F20" i="58" l="1"/>
  <c r="E21" i="58"/>
  <c r="E27" i="58" l="1"/>
  <c r="F27" i="58" s="1"/>
  <c r="F21" i="58"/>
  <c r="C27" i="58"/>
  <c r="F13" i="21"/>
  <c r="F15" i="21" s="1"/>
</calcChain>
</file>

<file path=xl/sharedStrings.xml><?xml version="1.0" encoding="utf-8"?>
<sst xmlns="http://schemas.openxmlformats.org/spreadsheetml/2006/main" count="1478" uniqueCount="861">
  <si>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</si>
  <si>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</si>
  <si>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</si>
  <si>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</si>
  <si>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</si>
  <si>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</si>
  <si>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</si>
  <si>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</si>
  <si>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</si>
  <si>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</si>
  <si>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</si>
  <si>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</si>
  <si>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</si>
  <si>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</si>
  <si>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</si>
  <si>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</si>
  <si>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</si>
  <si>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</si>
  <si>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</si>
  <si>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 xml:space="preserve">A) TEVÉKENYSÉGEK EREDMÉNYE (=I±II+III-IV-V-VI-VII) 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</si>
  <si>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</si>
  <si>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</si>
  <si>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</si>
  <si>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</si>
  <si>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</si>
  <si>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</si>
  <si>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</si>
  <si>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</si>
  <si>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</si>
  <si>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</si>
  <si>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Személyi juttatások</t>
  </si>
  <si>
    <t>Dologi kiadások</t>
  </si>
  <si>
    <t>Ellátottak pénzbeli juttatásai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</si>
  <si>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</si>
  <si>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</si>
  <si>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</si>
  <si>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</si>
  <si>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</si>
  <si>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</si>
  <si>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</si>
  <si>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</si>
  <si>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</si>
  <si>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</si>
  <si>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</si>
  <si>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</si>
  <si>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</si>
  <si>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</si>
  <si>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</si>
  <si>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</si>
  <si>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</si>
  <si>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</si>
  <si>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</si>
  <si>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</si>
  <si>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</si>
  <si>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</si>
  <si>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</si>
  <si>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</si>
  <si>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</si>
  <si>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</si>
  <si>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</si>
  <si>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</si>
  <si>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</si>
  <si>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</si>
  <si>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</si>
  <si>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</si>
  <si>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</si>
  <si>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</si>
  <si>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</si>
  <si>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Balatonakali Sportegyesület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</si>
  <si>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</si>
  <si>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</si>
  <si>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</si>
  <si>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</si>
  <si>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</si>
  <si>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</si>
  <si>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</si>
  <si>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</si>
  <si>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</si>
  <si>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</si>
  <si>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</si>
  <si>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</si>
  <si>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</si>
  <si>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</si>
  <si>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</si>
  <si>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</si>
  <si>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Munkaadót terhelő járulékok</t>
  </si>
  <si>
    <t>Elvonások és befizetések kiadásai</t>
  </si>
  <si>
    <t>Összes költségvetési működési bevétel</t>
  </si>
  <si>
    <t>Összes működési bevétel</t>
  </si>
  <si>
    <t>Összes működési kiadás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</si>
  <si>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</si>
  <si>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</si>
  <si>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</si>
  <si>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</si>
  <si>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</si>
  <si>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</si>
  <si>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</si>
  <si>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</si>
  <si>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</si>
  <si>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</si>
  <si>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</si>
  <si>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</si>
  <si>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</si>
  <si>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</si>
  <si>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</si>
  <si>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</si>
  <si>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</si>
  <si>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</si>
  <si>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</si>
  <si>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</si>
  <si>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</si>
  <si>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</si>
  <si>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</si>
  <si>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</si>
  <si>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</si>
  <si>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</si>
  <si>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</si>
  <si>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</si>
  <si>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</si>
  <si>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</si>
  <si>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</si>
  <si>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</si>
  <si>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</si>
  <si>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</si>
  <si>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</si>
  <si>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</si>
  <si>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</si>
  <si>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</si>
  <si>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</si>
  <si>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</si>
  <si>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</si>
  <si>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</si>
  <si>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</si>
  <si>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</si>
  <si>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</si>
  <si>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</si>
  <si>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</si>
  <si>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</si>
  <si>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</si>
  <si>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</si>
  <si>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</si>
  <si>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</si>
  <si>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</si>
  <si>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</si>
  <si>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</si>
  <si>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</si>
  <si>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</si>
  <si>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</si>
  <si>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</si>
  <si>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</si>
  <si>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</si>
  <si>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</si>
  <si>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</si>
  <si>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</si>
  <si>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</si>
  <si>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082044 Könyvtári szolgáltatások</t>
  </si>
  <si>
    <t>083030 Egyéb kiadói tevékenység</t>
  </si>
  <si>
    <t>084031 Civil szervezetek működési támogatása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</si>
  <si>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</si>
  <si>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</si>
  <si>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</si>
  <si>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</si>
  <si>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>Felhalmozási célú önkormányzati támogatások</t>
  </si>
  <si>
    <t>Egyéb felhalmozási célú támogatások bevételei államháztartáson belülről</t>
  </si>
  <si>
    <t>Tulajdonosi bevételek</t>
  </si>
  <si>
    <t>Egyéb működési bevételek</t>
  </si>
  <si>
    <t>Egyéb működési célú átvett pénzeszközök</t>
  </si>
  <si>
    <t>Törvény szerinti illetmények, munkabérek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</si>
  <si>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</si>
  <si>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</si>
  <si>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</si>
  <si>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</si>
  <si>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</si>
  <si>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</si>
  <si>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</si>
  <si>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Munkajogi zárólétszám (az időszak végén munkaviszonyban állók létszáma) (fő)</t>
  </si>
  <si>
    <t>Foglalkozta-tottak egyéb személyi juttatásai</t>
  </si>
  <si>
    <t>Tényleges támogatás</t>
  </si>
  <si>
    <t>Az önkormányzat által az adott célra december 31-ig ténylegesen felhasznált összeg</t>
  </si>
  <si>
    <t xml:space="preserve">Támogatás évközi változás </t>
  </si>
  <si>
    <t>Költségvetési törvény alapján tervezett mutatószám</t>
  </si>
  <si>
    <t>Összesen: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</si>
  <si>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</si>
  <si>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</si>
  <si>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</si>
  <si>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</si>
  <si>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</si>
  <si>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</si>
  <si>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</si>
  <si>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</si>
  <si>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</si>
  <si>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</si>
  <si>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</si>
  <si>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</si>
  <si>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</si>
  <si>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</si>
  <si>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</si>
  <si>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</si>
  <si>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</si>
  <si>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</si>
  <si>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</si>
  <si>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</si>
  <si>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</si>
  <si>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</si>
  <si>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</si>
  <si>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</si>
  <si>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</si>
  <si>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</si>
  <si>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</si>
  <si>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</si>
  <si>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</si>
  <si>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</si>
  <si>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</si>
  <si>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</si>
  <si>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</si>
  <si>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</si>
  <si>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</si>
  <si>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</si>
  <si>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</si>
  <si>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</si>
  <si>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</si>
  <si>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04. Saját termelésű készletek állományváltozása</t>
  </si>
  <si>
    <t>05. Saját előállítású eszközök aktivált értéke</t>
  </si>
  <si>
    <t>Projekt megnevezése</t>
  </si>
  <si>
    <t>Megítélt támogatás összege</t>
  </si>
  <si>
    <t>Maradvány igénybevétele</t>
  </si>
  <si>
    <t xml:space="preserve">Finanszírozási bevételek </t>
  </si>
  <si>
    <t>Kiadások összesen</t>
  </si>
  <si>
    <t>2. melléklet</t>
  </si>
  <si>
    <t>4. melléklet</t>
  </si>
  <si>
    <t>5. melléklet</t>
  </si>
  <si>
    <t>7. melléklet</t>
  </si>
  <si>
    <t>Földterületek</t>
  </si>
  <si>
    <t>Telkek</t>
  </si>
  <si>
    <t>Épületek</t>
  </si>
  <si>
    <t>Ültetvények</t>
  </si>
  <si>
    <t>Egyéb építmények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</si>
  <si>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</si>
  <si>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</si>
  <si>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</si>
  <si>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mértéke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</si>
  <si>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</si>
  <si>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</si>
  <si>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</si>
  <si>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</si>
  <si>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</si>
  <si>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</si>
  <si>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</si>
  <si>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</si>
  <si>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</si>
  <si>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</si>
  <si>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</si>
  <si>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</si>
  <si>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B </t>
  </si>
  <si>
    <t>Tárgyévi költségvetési beszámoló záró adatai</t>
  </si>
  <si>
    <t xml:space="preserve">Kiadások                                   </t>
  </si>
  <si>
    <t>Összesen (=C+D+E+F)</t>
  </si>
  <si>
    <t>15. melléklet</t>
  </si>
  <si>
    <t>Évvégi eltérés  (+,-) mutatószám szerinti támogatás   (=F-(D+E))</t>
  </si>
  <si>
    <t>Eltérés (támogatásban és felhasználás szerint)       (=G-(F-H))</t>
  </si>
  <si>
    <t>19. melléklet</t>
  </si>
  <si>
    <t>20. melléklet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</si>
  <si>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</si>
  <si>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</si>
  <si>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</si>
  <si>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</si>
  <si>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</si>
  <si>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</si>
  <si>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polgármester, főpolgármester</t>
  </si>
  <si>
    <t xml:space="preserve">Bevételek (pénzmaradvány nélkül)                                </t>
  </si>
  <si>
    <t>23. melléklet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</si>
  <si>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</si>
  <si>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</si>
  <si>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</si>
  <si>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</si>
  <si>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</si>
  <si>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</si>
  <si>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</si>
  <si>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</si>
  <si>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</si>
  <si>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</si>
  <si>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</si>
  <si>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</si>
  <si>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</si>
  <si>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</si>
  <si>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</si>
  <si>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</si>
  <si>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</si>
  <si>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</si>
  <si>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</si>
  <si>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</si>
  <si>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</si>
  <si>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</si>
  <si>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</si>
  <si>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</si>
  <si>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</si>
  <si>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helyi önkormányzati képviselő-testület tagja, megyei közgyűlés tagja</t>
  </si>
  <si>
    <t>alpolgármester, főpolgármester-helyettes, megyei közgyűlés elnöke, alelnöke</t>
  </si>
  <si>
    <t>Erdők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</si>
  <si>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</si>
  <si>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</si>
  <si>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</si>
  <si>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</si>
  <si>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Borút Egyesület Akali</t>
  </si>
  <si>
    <t>Balatonakali Polgárőr Egyesület</t>
  </si>
  <si>
    <t>összege Ft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</si>
  <si>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</si>
  <si>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</si>
  <si>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</si>
  <si>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</si>
  <si>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Tárgyévben visszaírt/ kivezetett értékvesztés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</si>
  <si>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</si>
  <si>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</si>
  <si>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</si>
  <si>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</si>
  <si>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</si>
  <si>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</si>
  <si>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4.</t>
  </si>
  <si>
    <t>5.</t>
  </si>
  <si>
    <t>6.</t>
  </si>
  <si>
    <t>7.</t>
  </si>
  <si>
    <t>8.</t>
  </si>
  <si>
    <t>9.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</si>
  <si>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</si>
  <si>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</si>
  <si>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</si>
  <si>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</si>
  <si>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</si>
  <si>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</si>
  <si>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</si>
  <si>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</si>
  <si>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</si>
  <si>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Porjekt azonosító száma</t>
  </si>
  <si>
    <t>KÖZALKALMAZOTTAK ÖSSZESEN (=01)</t>
  </si>
  <si>
    <t>EGYÉB BÉRRENDSZER ÖSSZESEN (=03+04+05)</t>
  </si>
  <si>
    <t>032020 Tűz- és katasztrófavédelmi tevékenységek</t>
  </si>
  <si>
    <t>041140 Területfejlesztés igazgatása</t>
  </si>
  <si>
    <t>051030 Nem veszélyes hulladék vegyes begyűjtése, szállítása, átrakása</t>
  </si>
  <si>
    <t>35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</si>
  <si>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</si>
  <si>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</si>
  <si>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</si>
  <si>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</si>
  <si>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</si>
  <si>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Ingatlanok értékesítése</t>
  </si>
  <si>
    <t>VÁLASZTOTT TISZTSÉGVISELŐK ÖSSZESEN (=07+08+09)</t>
  </si>
  <si>
    <t>FOGLALKOZTATOTTAK ÖSSZESEN (=02+06+10)</t>
  </si>
  <si>
    <t>066010 Zöldterület-kezelés</t>
  </si>
  <si>
    <t>082094 Közművelődés - kulturális alapú gazdaságfejlesztés</t>
  </si>
  <si>
    <t>062020 Településfejlesztési projektek és támogatásuk</t>
  </si>
  <si>
    <t>36</t>
  </si>
  <si>
    <t>PH kiviteli tervek</t>
  </si>
  <si>
    <t>Általános útalap</t>
  </si>
  <si>
    <t>Mandulás terület gondozása</t>
  </si>
  <si>
    <t>MAG-TÁR-HÁZA lépcső fedés</t>
  </si>
  <si>
    <t>Egyéb felhalmozási célú kiadások</t>
  </si>
  <si>
    <t>Általános forgalmi adó visszatérítése</t>
  </si>
  <si>
    <t>6. melléklet</t>
  </si>
  <si>
    <t>1. melléklet</t>
  </si>
  <si>
    <t>3</t>
  </si>
  <si>
    <t>2</t>
  </si>
  <si>
    <t>4</t>
  </si>
  <si>
    <t>5</t>
  </si>
  <si>
    <t>6</t>
  </si>
  <si>
    <t>7</t>
  </si>
  <si>
    <t>8</t>
  </si>
  <si>
    <t>9</t>
  </si>
  <si>
    <t xml:space="preserve">FORRÁSOK  </t>
  </si>
  <si>
    <t>Konszolidálás</t>
  </si>
  <si>
    <t>Tárgy évi konszolidálás előtt</t>
  </si>
  <si>
    <t>Tárgy évi költségvetési beszámoló záró adatai (konszolidálás után)</t>
  </si>
  <si>
    <t>Módosí-tások</t>
  </si>
  <si>
    <t xml:space="preserve">Tárgy évi  költségvetési beszámoló záró adatai </t>
  </si>
  <si>
    <t xml:space="preserve"> Önkormányzat</t>
  </si>
  <si>
    <t>Óvoda</t>
  </si>
  <si>
    <t>Rovat száma</t>
  </si>
  <si>
    <t xml:space="preserve">1. </t>
  </si>
  <si>
    <t>Működési célú támogatások ÁH-n belülről</t>
  </si>
  <si>
    <t>B1</t>
  </si>
  <si>
    <t>1.1</t>
  </si>
  <si>
    <t>B11</t>
  </si>
  <si>
    <t>1.1.1</t>
  </si>
  <si>
    <t>Helyi önkormányzatok működésének általános támogatása</t>
  </si>
  <si>
    <t>B111</t>
  </si>
  <si>
    <t>1.1.2</t>
  </si>
  <si>
    <t>Települési önkormányzatok egyes köznevelési feladatainak támogatása</t>
  </si>
  <si>
    <t>B112</t>
  </si>
  <si>
    <t>1.1.3</t>
  </si>
  <si>
    <t>Települési önkormányzatok szociális, gyermekjóléti és gyermekétkeztetési feladatainak támogatása</t>
  </si>
  <si>
    <t>B113</t>
  </si>
  <si>
    <t>1.1.4</t>
  </si>
  <si>
    <t>Települési önkormányzatok kulturális feladatainak támogatása</t>
  </si>
  <si>
    <t>B114</t>
  </si>
  <si>
    <t>1.1.5</t>
  </si>
  <si>
    <t>Működési célú költségvetési támogatások és kiegészítő támogatások</t>
  </si>
  <si>
    <t>B115</t>
  </si>
  <si>
    <t>1.1.6</t>
  </si>
  <si>
    <t>Elszámolásból származó bevételek</t>
  </si>
  <si>
    <t>B116</t>
  </si>
  <si>
    <t>1.2</t>
  </si>
  <si>
    <t>Egyéb működési célú támogatások ÁH-n belülről</t>
  </si>
  <si>
    <t>B16</t>
  </si>
  <si>
    <t>B3</t>
  </si>
  <si>
    <t>2.1</t>
  </si>
  <si>
    <t>B34</t>
  </si>
  <si>
    <t>2.2</t>
  </si>
  <si>
    <t>B35</t>
  </si>
  <si>
    <t>2.2.1</t>
  </si>
  <si>
    <t>Értékesítési és forgalmi adók</t>
  </si>
  <si>
    <t>B351</t>
  </si>
  <si>
    <t>2.2.2</t>
  </si>
  <si>
    <t>Egyéb áruhasználati és szolgáltatási adók</t>
  </si>
  <si>
    <t>B353</t>
  </si>
  <si>
    <t>2.3</t>
  </si>
  <si>
    <t>B36</t>
  </si>
  <si>
    <t>B4</t>
  </si>
  <si>
    <t>3.1</t>
  </si>
  <si>
    <t>Készletértékesítés ellenértéke</t>
  </si>
  <si>
    <t>B401</t>
  </si>
  <si>
    <t>3.2</t>
  </si>
  <si>
    <t>Szolgáltatások ellenértéke</t>
  </si>
  <si>
    <t>B402</t>
  </si>
  <si>
    <t>3.3</t>
  </si>
  <si>
    <t>Közvetített szolgáltatások ellenértéke</t>
  </si>
  <si>
    <t>B403</t>
  </si>
  <si>
    <t>3.4</t>
  </si>
  <si>
    <t>B404</t>
  </si>
  <si>
    <t>3.5</t>
  </si>
  <si>
    <t>Kiszámlázott általános forgalmi adó</t>
  </si>
  <si>
    <t>B406</t>
  </si>
  <si>
    <t>3.6</t>
  </si>
  <si>
    <t>B407</t>
  </si>
  <si>
    <t>3.7</t>
  </si>
  <si>
    <t>Kamatbevételek</t>
  </si>
  <si>
    <t>B408</t>
  </si>
  <si>
    <t>3.8</t>
  </si>
  <si>
    <t>B411</t>
  </si>
  <si>
    <t>B6</t>
  </si>
  <si>
    <t>4.1</t>
  </si>
  <si>
    <t>B63</t>
  </si>
  <si>
    <t>Felhalmozási célú támogatások ÁH-n belülről</t>
  </si>
  <si>
    <t>B2</t>
  </si>
  <si>
    <t>5.1</t>
  </si>
  <si>
    <t>B25</t>
  </si>
  <si>
    <t>5.2</t>
  </si>
  <si>
    <t>Egyéb felhalmozási célú támogatások ÁH-n belülről</t>
  </si>
  <si>
    <t xml:space="preserve">B5 </t>
  </si>
  <si>
    <t>6.1</t>
  </si>
  <si>
    <t>B52</t>
  </si>
  <si>
    <t>6.2</t>
  </si>
  <si>
    <t>B7</t>
  </si>
  <si>
    <t>7.1</t>
  </si>
  <si>
    <t>Egyéb felhalmozási célú átvett pénzeszközök</t>
  </si>
  <si>
    <t>B73</t>
  </si>
  <si>
    <t>Belföldi finanszírozás bevételei</t>
  </si>
  <si>
    <t>B81</t>
  </si>
  <si>
    <t>8.1</t>
  </si>
  <si>
    <t>B813</t>
  </si>
  <si>
    <t>8.2</t>
  </si>
  <si>
    <t>ÁH-n belüli megelőlegezések</t>
  </si>
  <si>
    <t>B814</t>
  </si>
  <si>
    <t>Bevétel összesen</t>
  </si>
  <si>
    <t>K1</t>
  </si>
  <si>
    <t>Foglalkoztatottak személyi juttatásai</t>
  </si>
  <si>
    <t>K11</t>
  </si>
  <si>
    <t>K1101</t>
  </si>
  <si>
    <t>Céljuttatás, projektprémium</t>
  </si>
  <si>
    <t>K1103</t>
  </si>
  <si>
    <t>K1107</t>
  </si>
  <si>
    <t>Közlekedési költségtérítés</t>
  </si>
  <si>
    <t>K1109</t>
  </si>
  <si>
    <t>Foglalkoztatottak egyéb személyi juttatásai</t>
  </si>
  <si>
    <t>K1113</t>
  </si>
  <si>
    <t>Külső személyi juttatások</t>
  </si>
  <si>
    <t>K12</t>
  </si>
  <si>
    <t>1.2.1</t>
  </si>
  <si>
    <t>1.2.1 Választott tisztségviselők juttatásai</t>
  </si>
  <si>
    <t>K121</t>
  </si>
  <si>
    <t>1.2.2</t>
  </si>
  <si>
    <t>1.2.2 Munkavégzésre irányuló egyéb jogviszony</t>
  </si>
  <si>
    <t>K122</t>
  </si>
  <si>
    <t>1.2.3</t>
  </si>
  <si>
    <t>1.2.3 Egyéb külső személyi juttatások</t>
  </si>
  <si>
    <t>K123</t>
  </si>
  <si>
    <t>Munkaadókat terhelő járulékok</t>
  </si>
  <si>
    <t>K2</t>
  </si>
  <si>
    <t>K3</t>
  </si>
  <si>
    <t>Készletbeszerzés</t>
  </si>
  <si>
    <t>K31</t>
  </si>
  <si>
    <t>Kommunikációs szolgáltatások</t>
  </si>
  <si>
    <t>K32</t>
  </si>
  <si>
    <t>Szolgáltatási kiadások</t>
  </si>
  <si>
    <t>K33</t>
  </si>
  <si>
    <t>Kiküldetés, reklám, propagandakiadások</t>
  </si>
  <si>
    <t>K34</t>
  </si>
  <si>
    <t>Különféle befizetések és egyéb dologi kiadások</t>
  </si>
  <si>
    <t>K35</t>
  </si>
  <si>
    <t>3.5.1</t>
  </si>
  <si>
    <t>Működési célú előzetesen felszámított ÁFA</t>
  </si>
  <si>
    <t>K351</t>
  </si>
  <si>
    <t>3.5.2</t>
  </si>
  <si>
    <t>Fizetendő általános forgalmi adó</t>
  </si>
  <si>
    <t>K352</t>
  </si>
  <si>
    <t>3.5.3</t>
  </si>
  <si>
    <t>Kamatkiadások</t>
  </si>
  <si>
    <t>K353</t>
  </si>
  <si>
    <t>3.5.4</t>
  </si>
  <si>
    <t>Egyéb dologi kiadások</t>
  </si>
  <si>
    <t>K355</t>
  </si>
  <si>
    <t>K4</t>
  </si>
  <si>
    <t>Egyéb működési célú kiadások</t>
  </si>
  <si>
    <t>K5</t>
  </si>
  <si>
    <t>Elvonások és befizetések</t>
  </si>
  <si>
    <t>K502</t>
  </si>
  <si>
    <t>Egyéb működési célú támogatások ÁH-n belülre</t>
  </si>
  <si>
    <t>K506</t>
  </si>
  <si>
    <t>5.3</t>
  </si>
  <si>
    <t>Egyéb működési célú támogatások ÁH-n kívülre</t>
  </si>
  <si>
    <t>K512</t>
  </si>
  <si>
    <t>5.4</t>
  </si>
  <si>
    <t>K513</t>
  </si>
  <si>
    <t>K6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</si>
  <si>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</si>
  <si>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</si>
  <si>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</si>
  <si>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</si>
  <si>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</si>
  <si>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</si>
  <si>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</si>
  <si>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</si>
  <si>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</si>
  <si>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</si>
  <si>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K7</t>
  </si>
  <si>
    <t>Ingatlanok felújítása</t>
  </si>
  <si>
    <t>K71</t>
  </si>
  <si>
    <t>7.2</t>
  </si>
  <si>
    <t>Felújítási célú előzetesen felszámított ÁFA</t>
  </si>
  <si>
    <t>K74</t>
  </si>
  <si>
    <t>K8</t>
  </si>
  <si>
    <t>Egyéb felhalmozási célú támogatások ÁH-n belülre</t>
  </si>
  <si>
    <t>K84</t>
  </si>
  <si>
    <t>K91</t>
  </si>
  <si>
    <t>9.1</t>
  </si>
  <si>
    <t>ÁH-n belüli megelőlegezések visszafizetése</t>
  </si>
  <si>
    <t>K914</t>
  </si>
  <si>
    <t>9.2</t>
  </si>
  <si>
    <t xml:space="preserve">Központi, irányító szervi támogatás </t>
  </si>
  <si>
    <t>K915</t>
  </si>
  <si>
    <t>Kiadás összesen</t>
  </si>
  <si>
    <t>Ellátási díjak</t>
  </si>
  <si>
    <t>B405</t>
  </si>
  <si>
    <t>1.3</t>
  </si>
  <si>
    <t>Előző évi költségvetési pénzmaradvány</t>
  </si>
  <si>
    <t>Központi irányítószervi támogatás</t>
  </si>
  <si>
    <t>B816</t>
  </si>
  <si>
    <t xml:space="preserve"> Bevétel összesen</t>
  </si>
  <si>
    <t>Munkavégzésre irányuló egyéb jogviszonyban nem saját foglalkoztatottnak fizetett juttatások</t>
  </si>
  <si>
    <t>Egyéb külső személyi juttatások</t>
  </si>
  <si>
    <t>Egyéb működési célú támogatások államháztartáson belülről</t>
  </si>
  <si>
    <t>Választott tisztségviselők juttatásai</t>
  </si>
  <si>
    <t>Működési és felhalmozási célú támogatások (forintban)</t>
  </si>
  <si>
    <t>Államháztartáson belülre</t>
  </si>
  <si>
    <t>Tihanyi Közös Önkormányzati Hivatal</t>
  </si>
  <si>
    <t>Balatonakali Napköziotthonos Óvoda</t>
  </si>
  <si>
    <t>Balatonfüredi Városi Szakorvosi Rendelőintézet - orvosi ügyelet</t>
  </si>
  <si>
    <t>Balatonfüredi Önkormányzati Tűzoltóság</t>
  </si>
  <si>
    <t>Balatonfüredi Többcélú Társulás - belső ellenőrzés</t>
  </si>
  <si>
    <t>Balatonfüredi Többcélú Társulás -gyermekjóléti szolgálat</t>
  </si>
  <si>
    <t>Balatonfüredi Többcélú Társulás - házi segítségnyújtás</t>
  </si>
  <si>
    <t>Balatonfüredi Többcélú Társulás - jelzőrendszeres házi segítségnyújtás</t>
  </si>
  <si>
    <t>Balatonfüredi Többcélú Társulás - tagdíj</t>
  </si>
  <si>
    <t>Zánka és Térsége Oktatási Intézményi Társulás - bölcsődei ellátás</t>
  </si>
  <si>
    <t>Bursa Hungarica ösztöndíj</t>
  </si>
  <si>
    <t>Államháztartáson kívülre</t>
  </si>
  <si>
    <t>Balatonakaliért Támogatási Közalapítvány</t>
  </si>
  <si>
    <t>Veszprém-Balaton 2023</t>
  </si>
  <si>
    <t>Vállalkozások támogatása</t>
  </si>
  <si>
    <t>Informatikai eszközök beszerzése</t>
  </si>
  <si>
    <t>Filagória térkövezéssel 1 db</t>
  </si>
  <si>
    <t>Közvilágítás fejlesztés</t>
  </si>
  <si>
    <t>Könyvtári eszközök beszerzése</t>
  </si>
  <si>
    <t>Egyéb felhalmozási kiadások</t>
  </si>
  <si>
    <t>8. melléklet</t>
  </si>
  <si>
    <t>9. melléklet</t>
  </si>
  <si>
    <t>Balatonakali Község Önkormányzata</t>
  </si>
  <si>
    <t>10. melléklet</t>
  </si>
  <si>
    <t>Kimutatás az immateriális javak, tárgyi eszközök, koncesszióba, vagyonkezelésbe adott eszközök állományának alakulásáról (forintban)</t>
  </si>
  <si>
    <t>Összes csökkenés (=10+…+14)</t>
  </si>
  <si>
    <t>11. melléklet</t>
  </si>
  <si>
    <t>12. melléklet</t>
  </si>
  <si>
    <t>M</t>
  </si>
  <si>
    <t>N</t>
  </si>
  <si>
    <t>X</t>
  </si>
  <si>
    <t>Adósságot keletkeztető ügyletekből és egyéb kezességvállalásokból fennálló kötelezettségek (forintban)</t>
  </si>
  <si>
    <t xml:space="preserve">A </t>
  </si>
  <si>
    <t>2024.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</si>
  <si>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</si>
  <si>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</si>
  <si>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</si>
  <si>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</si>
  <si>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</si>
  <si>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</si>
  <si>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Adósságot keletkeztető ügylet összesen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</si>
  <si>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</si>
  <si>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</si>
  <si>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</si>
  <si>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</si>
  <si>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</si>
  <si>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Saját bevétel összesen</t>
  </si>
  <si>
    <t>Kezesség-, illetve garancia-vállalással kapcsolatos megtérülés</t>
  </si>
  <si>
    <t xml:space="preserve">K </t>
  </si>
  <si>
    <t>Szakfeladat</t>
  </si>
  <si>
    <t>Kötelező feladat</t>
  </si>
  <si>
    <t>Önként vállalt feladat</t>
  </si>
  <si>
    <t>Állam-igazgatási feladat</t>
  </si>
  <si>
    <t>011130 Önkormányzatok és önkormányzati hivatalok jogalkotó és általános igazgatási tevékenysége</t>
  </si>
  <si>
    <t>013320 Köztemető-fenntartás és 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</si>
  <si>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</si>
  <si>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</si>
  <si>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</si>
  <si>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066020 Város és községgazdálkodás</t>
  </si>
  <si>
    <t>091110 Óvodai nevelés, ellátás szakmai feladatai</t>
  </si>
  <si>
    <t>091140 Óvodai nevelés, ellátás működtetési feladatai</t>
  </si>
  <si>
    <t>096010 Óvodai intézményi étkeztetés</t>
  </si>
  <si>
    <t>107060 Egyéb szociális természetbeni és pénzbeli ellátások</t>
  </si>
  <si>
    <t>900020 Önkormányzatok funkcióra nem sorolható bevételei</t>
  </si>
  <si>
    <t>Mindösszesen:</t>
  </si>
  <si>
    <t xml:space="preserve">Beruházások </t>
  </si>
  <si>
    <t>Állományi létszám</t>
  </si>
  <si>
    <t xml:space="preserve">Felhalmozási célú támogatások államháztartáson belülről </t>
  </si>
  <si>
    <t xml:space="preserve">Működési célú átvett pénzeszközök </t>
  </si>
  <si>
    <t xml:space="preserve">Felhalmozási célú átvett pénzeszközök </t>
  </si>
  <si>
    <t>Pénzmaradvány igénybevétele</t>
  </si>
  <si>
    <t xml:space="preserve">Közvetett támogatás jogcíme </t>
  </si>
  <si>
    <t>Ellátottak térítési díjának elengedésének összege - óvodai étkezési térítési díj</t>
  </si>
  <si>
    <t>törvényi mentesség</t>
  </si>
  <si>
    <t>Lakosság részére lakásépítéshez,
lakásfelújításhoz nyújtott kölcsönök elengedésének összege</t>
  </si>
  <si>
    <t>Helyi adónál biztosított kedvezmény, mentesség összege adónemenként</t>
  </si>
  <si>
    <t>önkormányzati mentesség, kedvezmény</t>
  </si>
  <si>
    <t>Építményadó</t>
  </si>
  <si>
    <t>állandó lakóhely</t>
  </si>
  <si>
    <t>műemlék épület</t>
  </si>
  <si>
    <t>Telekadó</t>
  </si>
  <si>
    <t>Iparűzési adó</t>
  </si>
  <si>
    <t>Helyiségek, eszközök hasznosításából származó bevételből nyújtott kezdvezmény, mentesség összege</t>
  </si>
  <si>
    <t>Egyéb nyújtott kedvezménye, vagy kölcsön elengedésének összege</t>
  </si>
  <si>
    <t>Székhely</t>
  </si>
  <si>
    <t>Balatoni Hajózási Zrt.</t>
  </si>
  <si>
    <t>Dunántúli Regionális Vízmű Zrt.</t>
  </si>
  <si>
    <t>Államigazgatási feladat</t>
  </si>
  <si>
    <t>Költségvetési törvény szerint igényelt támogatás</t>
  </si>
  <si>
    <t>1.1 A települési  önkormányzatok működésének támogatása</t>
  </si>
  <si>
    <t>Óvodaműködtetés támogatása</t>
  </si>
  <si>
    <t>Intézményi gyermekétkeztetés támogatása</t>
  </si>
  <si>
    <t>DRV ZRt (lakossági víz- és csatornaszolgáltatás támogatása)</t>
  </si>
  <si>
    <t>Normatív ju-talmak, céljut-tatás, projekt-prémium</t>
  </si>
  <si>
    <t>fizikai alkalmazott, a költségvetési szerveknél foglal-koztatott egyéb munkavállaló  (fizikai alkalmazott)</t>
  </si>
  <si>
    <t>Lét-szám (fő)</t>
  </si>
  <si>
    <t>Központi irányító szervi támogatás intézményfinanszírozás</t>
  </si>
  <si>
    <t xml:space="preserve">C </t>
  </si>
  <si>
    <t xml:space="preserve">D </t>
  </si>
  <si>
    <t xml:space="preserve">E </t>
  </si>
  <si>
    <t>Önkormányzatok működési támogatása</t>
  </si>
  <si>
    <t>Munkaadókat terhelő járulékok és szociális hozzájárulási adó</t>
  </si>
  <si>
    <t>Óvodapedagógusok átlagbér alapú támogatása</t>
  </si>
  <si>
    <t>Óvodapedagógusok nevelő munkáját közvetlenül segítők bértámogatása</t>
  </si>
  <si>
    <t>Az önkormányzatok általános, köznevelési, szociális, gyermekjóléti és gyermekétkeztetési feladataihoz kapcsolódó támogatások elszámolása (forintban)</t>
  </si>
  <si>
    <t>A helyi önkormányzatok kiegészítő támogatásainak és egyéb kötött felhasználású támogatásainak elszámolása (forintban)</t>
  </si>
  <si>
    <t>Túlfizetések, téves és visszajáró befizetések tárgyidőszaki forgalma [+/-36711]</t>
  </si>
  <si>
    <t>Más szervezetet megillető bevételek elszámolása számla tárgyidőszaki forgalma [+/-3673]</t>
  </si>
  <si>
    <t>Adott előleghez kapcsolódó előzetesen felszámított nem levonható általános forgalmi adó tárgyidőszaki forgalma [+/-36413]</t>
  </si>
  <si>
    <t>Adott előlegek számla tárgyidőszaki forgalma összesen [+/-3651]</t>
  </si>
  <si>
    <t>Forgótőke elszámolása számla tárgyidőszaki forgalma [+/-3654]</t>
  </si>
  <si>
    <t>Folyósított, megelőlegezett társadalombiztosítási és családtámogatási ellátások elszámolása számla tárgyidőszaki forgalma [+/-3657]</t>
  </si>
  <si>
    <t xml:space="preserve">Letétre, megőrzésre, fedezetkezelésre átadott pénzeszközök, biztosítékok számla tárgyidőszaki forgalma [+/-3659]  </t>
  </si>
  <si>
    <t>December havi illetmények, munkabérek elszámolása számla tárgyidőszaki forgalma [+/-3661]</t>
  </si>
  <si>
    <t>Letétre, megőrzésre, fedezetkezelésre átvett pénzeszközök, biztosítékok tárgyidőszaki forgalma [+/-3678]</t>
  </si>
  <si>
    <t>Továbbadási célból folyósított támogatások, ellátások elszámolása számla tárgyidőszaki forgalma [+/-3672]</t>
  </si>
  <si>
    <t>Egyéb sajátos elszámolások (=08+…+17)</t>
  </si>
  <si>
    <t>14. melléklet</t>
  </si>
  <si>
    <t>16. melléklet</t>
  </si>
  <si>
    <t>17. melléklet</t>
  </si>
  <si>
    <t>18. melléklet</t>
  </si>
  <si>
    <t>21. melléklet</t>
  </si>
  <si>
    <t>22. melléklet</t>
  </si>
  <si>
    <t>13. melléklet</t>
  </si>
  <si>
    <t>Balatonakali Község Önkormányzata gördülő tervezése (forintban)</t>
  </si>
  <si>
    <t>Balatonakali Község Önkormányzata Európai Uniós és hazai forrásból megvalósított, folyamatban lévő programjai (forintban)</t>
  </si>
  <si>
    <t>1.4</t>
  </si>
  <si>
    <t>Egyéb költségtérítés</t>
  </si>
  <si>
    <t>K1110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</si>
  <si>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</si>
  <si>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</si>
  <si>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</si>
  <si>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</si>
  <si>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</si>
  <si>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</si>
  <si>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</si>
  <si>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</si>
  <si>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 xml:space="preserve">8600 Siófok Krúdy sétány 2. </t>
  </si>
  <si>
    <t>8600 Siófok Tanácsház u. 7.</t>
  </si>
  <si>
    <t>Részesedések értéke (2022.12.31.)</t>
  </si>
  <si>
    <t>Kötelezettség a részesedések arányában (2022.12.31.)</t>
  </si>
  <si>
    <t>2023. évi eredeti előirányzat</t>
  </si>
  <si>
    <t>2025. évi előriányzat</t>
  </si>
  <si>
    <t>Összesen (=01+07+10)</t>
  </si>
  <si>
    <t>III. A települési önkormányzatok egyes szociáis, gyermekjóléti és gyermekétkeztetési feladatainak támogatása (=08+09)</t>
  </si>
  <si>
    <t>018020 Központi költségvetési befizetések</t>
  </si>
  <si>
    <t>081045 Szabadidősport tevékenység és támogatása</t>
  </si>
  <si>
    <t>Veszprém-Balaton 2023 - zenei rendezvénysorozat Balatonakaliban</t>
  </si>
  <si>
    <t>Balatonakali horgászcsónak kikötő stég és környezetének turisztikai fejlesztése</t>
  </si>
  <si>
    <t>TOP-1.2.1-16-VE1-2021-00044</t>
  </si>
  <si>
    <t>OC-MUV/3-2021/874220</t>
  </si>
  <si>
    <t>Visszafizetési kötelezettség</t>
  </si>
  <si>
    <t>egyéb, nem lakás céljára szolgáló építmény (garázs)</t>
  </si>
  <si>
    <t>Balatonakali Község Önkormányzata 2023. évi összevont konszolidált egyszerűsített mérlege (forintban)</t>
  </si>
  <si>
    <t>Balatonakali Község Önkormányzata 2023. évi összevont konszolidált eredménykimutatása (forintban)</t>
  </si>
  <si>
    <t>Balatonakali Község Önkormányzata 2023. évi maradványkimutatása (forintban)</t>
  </si>
  <si>
    <t>Balatonakali Község Önkormányzata 2023. évi összevont konszolidált költségvetési főösszesítő (forintban)</t>
  </si>
  <si>
    <t>Balatonakali Község Önkormányzata 2023. évi bevételei és kiadásai (forintban)</t>
  </si>
  <si>
    <t>Egyéb pénzügyi műveletek bevételei</t>
  </si>
  <si>
    <t>B4092</t>
  </si>
  <si>
    <t>3.9</t>
  </si>
  <si>
    <t>B53</t>
  </si>
  <si>
    <t>Egyéb tárgyi eszközök értékesítése</t>
  </si>
  <si>
    <t>Belföldi értékpapírok bevételei</t>
  </si>
  <si>
    <t>8.3</t>
  </si>
  <si>
    <t>B812</t>
  </si>
  <si>
    <t>Lekötött bankbetétek megszüntetése</t>
  </si>
  <si>
    <t>B817</t>
  </si>
  <si>
    <t>8.4</t>
  </si>
  <si>
    <t>9.3</t>
  </si>
  <si>
    <t>9.4</t>
  </si>
  <si>
    <t>K916</t>
  </si>
  <si>
    <t>Pénzeszközök lekötött bankbetétként elhelyezése</t>
  </si>
  <si>
    <t>K912</t>
  </si>
  <si>
    <t>Belföldi értékpapírok kiadásai</t>
  </si>
  <si>
    <t>Balatonakali Napköziotthonos Óvoda 2023. évi bevételei és kiadásai (forintban)</t>
  </si>
  <si>
    <t>Balatonakali Önkormányzat 2023. évi összesített konszolidált működési és felhalmozási egyensúlyát bemutató mérleg (forintban)</t>
  </si>
  <si>
    <t>Fizikai épület kialakítása 188/10 hrsz</t>
  </si>
  <si>
    <t>Beeresztő szelep átalakítás, tervezési díj</t>
  </si>
  <si>
    <t>Kikötő engedélyezési tervdokumentáció</t>
  </si>
  <si>
    <t>Étkezőszett TOP-1.2.1-16-VE1-2021-00044</t>
  </si>
  <si>
    <t>Parkolás gátló oszlop TOP-1.2.1-16-VE1-2021-00044</t>
  </si>
  <si>
    <t>Turisztika táblák TOP-1.2.1-16-VE1-2021-00044</t>
  </si>
  <si>
    <t>Jelző táblák, horganyzott oszlopok TOP-1.2.1-16-VE1-2021-00044</t>
  </si>
  <si>
    <t>Lehajtható parkolókengyel TOP-1.2.1-16-VE1-2021-00044</t>
  </si>
  <si>
    <t>Ajándéktárgy árusítás feltételeinek megteremtése TOP-1.2.1-16-VE1-2021-00045</t>
  </si>
  <si>
    <t>Információs tábla (kikötő)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</si>
  <si>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</si>
  <si>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</si>
  <si>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Fűnyíró traktor</t>
  </si>
  <si>
    <t>Funkciós szelep, nyitható kanál KUBOTA</t>
  </si>
  <si>
    <t>Pénztárgép 2 db, router</t>
  </si>
  <si>
    <t>Magasnyomású mosó strand</t>
  </si>
  <si>
    <t>Makita DHP482Z akkus ütvefúró-csavarbehajtó</t>
  </si>
  <si>
    <t>Tatami</t>
  </si>
  <si>
    <t>HERKULES RP 1200 lapvibrátor</t>
  </si>
  <si>
    <t>1209/22 hrsz. kivett helyi közút</t>
  </si>
  <si>
    <t>Balatonakali rendkívüli helyzetből adódó feladatok ellátása - szennyvízhálózat</t>
  </si>
  <si>
    <t>Informatikai eszközök beszerzése (notebook, nyom-tató, szkenner) TOP-1.2.1-16-VE1-2021-00044</t>
  </si>
  <si>
    <t>Balatonakali Község Önkormányzata 2023. évi felhalmozási kiadásai feladatonként/célonként (forintban)</t>
  </si>
  <si>
    <t>Balatonakali Község Önkormányzata részesedések állományának alakulása 2023. évben (forintban)</t>
  </si>
  <si>
    <t>Részesedések értéke (2023.12.31.)</t>
  </si>
  <si>
    <t>Kötelezettség a részesedések arányában (2023.12.31.)</t>
  </si>
  <si>
    <t xml:space="preserve">2023. évi módosított előirányzat </t>
  </si>
  <si>
    <t>2023. évi teljesítés</t>
  </si>
  <si>
    <t>2024. évi eredeti előirányzat</t>
  </si>
  <si>
    <t xml:space="preserve">2025. évi eredeti előirányzat </t>
  </si>
  <si>
    <t>2026. évi eredeti előirányzat</t>
  </si>
  <si>
    <t>Költségtéríté-sek</t>
  </si>
  <si>
    <t>Készenléti, ügyeleti, he-lyettesítési díj, túlóra</t>
  </si>
  <si>
    <t>2026. évi előriányzat</t>
  </si>
  <si>
    <t>2023. évi bérintézkedések támogatása</t>
  </si>
  <si>
    <t>Óvodaműködtetés támogatása - üzemeltetési támogatás</t>
  </si>
  <si>
    <t>A központi költségvetésből támogatásként rendelkezésre bocsátott összeg (2023)</t>
  </si>
  <si>
    <t>12. cím 2023. évi bérintézkedések támogatása</t>
  </si>
  <si>
    <t>2. melléklet 1.3.1 A települési önkormányzatok szociális feladatainak egyéb támogatása</t>
  </si>
  <si>
    <t>2. melléklet 1.5.2  Települési önkormányzatok nyilvános könyvtári és közművelődési feladatainak támogatása</t>
  </si>
  <si>
    <t>3. melléklet 2.1.1 Lakossági víz- és csatornaszolgáltatás támogatása</t>
  </si>
  <si>
    <t>3. melléklet 2.2.1 A települési önkormányzatok szociális célú tüzelőanyag vásárlásához kapcsolódó támogatása</t>
  </si>
  <si>
    <t>3. melléklet 2.3.3 Települési önkormányzatok kulturális feladatainak bérjellegű támogatása</t>
  </si>
  <si>
    <t>Az önkormányzat által az adott célra ténylegesen felhasznált összeg    (2023-ban)</t>
  </si>
  <si>
    <t>Balatonakali Község Önkormányzata eszközök értékvesztésének alakulása 2023. évben (forintban)</t>
  </si>
  <si>
    <t>Munkaadó-kat terhelő járulékok</t>
  </si>
  <si>
    <t>Finanszírozá-si kiadások</t>
  </si>
  <si>
    <t>074011 Foglalkozás egészségügyi alapellátás</t>
  </si>
  <si>
    <t>900060 Forgatási és befektetési célú finanszírozási műveletek</t>
  </si>
  <si>
    <t>Balatonakali Község Önkormányzata 2023. évi kiadásai kormányzati funkciónként (forintban)</t>
  </si>
  <si>
    <t>Balatonakali Község Önkormányzata 2023. évi közvetett támogatásai (forintban)</t>
  </si>
  <si>
    <t>Balatonakali Község Önkormányzata 2023. évi bevételei kormányzati funkciónként (forintban)</t>
  </si>
  <si>
    <t xml:space="preserve">Balatonakali Község Önkormányzata 2023. évi pénzforgalom egyeztetése </t>
  </si>
  <si>
    <t>Pénzkészlet összesen (=19+20+21+22) (19=05+06+07+18)</t>
  </si>
  <si>
    <t>Zenei nevelés ovimuzsikával és ringatóval (Minipályázatok)</t>
  </si>
  <si>
    <t>Balatonakali horgászcsónak kikötő stég és környezetének turisztikai fejlesztése - kiegészítő támogatás</t>
  </si>
  <si>
    <t>Parti sétány kialakítása és kapcsolódó zöldterület fejlesztés Balatonakaliban</t>
  </si>
  <si>
    <t>Teljesítés 2023. évi költség</t>
  </si>
  <si>
    <t>Teljesítés 2023. évi forrás</t>
  </si>
  <si>
    <t>P-TF-23/2022</t>
  </si>
  <si>
    <t>Bruttó állományi érték</t>
  </si>
  <si>
    <t>Értékcsökkenés</t>
  </si>
  <si>
    <t>Nettó állományi érték</t>
  </si>
  <si>
    <t>Nemzeti vagyonba tartozó befektetett eszközök</t>
  </si>
  <si>
    <t>I.</t>
  </si>
  <si>
    <t>Forgalomképtelen immateriális javak</t>
  </si>
  <si>
    <t>Korlátozottan forgalomképes immateriális javak</t>
  </si>
  <si>
    <t>Forgalomképes immateriális javak</t>
  </si>
  <si>
    <t>II.</t>
  </si>
  <si>
    <t>Tárgyi eszközök</t>
  </si>
  <si>
    <t>Forgalomképtelen ingatlanok és kapcsolódó vagyoni értékű jogok</t>
  </si>
  <si>
    <t>1.2.4</t>
  </si>
  <si>
    <t>1.2.5</t>
  </si>
  <si>
    <t>1.2.6</t>
  </si>
  <si>
    <t>Forgalomképes ingatlanok és kapcsolódó vagyoni értékű jogok</t>
  </si>
  <si>
    <t>1.3.1</t>
  </si>
  <si>
    <t>1.3.2</t>
  </si>
  <si>
    <t>1.3.3</t>
  </si>
  <si>
    <t>1.3.4</t>
  </si>
  <si>
    <t>1.3.5</t>
  </si>
  <si>
    <t>1.3.6</t>
  </si>
  <si>
    <t>Korlátozottan forgalomképes gépek, berendezések, felszerelések, járművek</t>
  </si>
  <si>
    <t>Forgalomképes gépek, berendezések, felszerelések, járművek</t>
  </si>
  <si>
    <t>2.3.1</t>
  </si>
  <si>
    <t>Informatikai eszközök</t>
  </si>
  <si>
    <t>2.3.2</t>
  </si>
  <si>
    <t>Egyéb gépek, berendezések, felszerelések</t>
  </si>
  <si>
    <t>2.3.3</t>
  </si>
  <si>
    <t>Kulturális javak</t>
  </si>
  <si>
    <t>2.3.4</t>
  </si>
  <si>
    <t>Járművek</t>
  </si>
  <si>
    <t>Tenyészállatok</t>
  </si>
  <si>
    <t>Beruházások, felújítások</t>
  </si>
  <si>
    <t>Forgalomképtelen eszköz létesítésére irányuló beruházások, felújítások</t>
  </si>
  <si>
    <t>4.2</t>
  </si>
  <si>
    <t>Korlátozottan forgalomképes eszköz létesítésére irányuló beruházások, felújítások</t>
  </si>
  <si>
    <t>4.3</t>
  </si>
  <si>
    <t>Forgalomképes eszköz létesítésére irányuló beruházások, felújítások</t>
  </si>
  <si>
    <t>Tárgyi eszközök értékhelyesbítése</t>
  </si>
  <si>
    <t>III.</t>
  </si>
  <si>
    <t>Befektetett pénzügyi eszközök</t>
  </si>
  <si>
    <t>Forgalomképtelen tartós részesedések</t>
  </si>
  <si>
    <t>Ebből: nemzetgazdasági szempontból kiemelt jelentőségű tartós részesedések</t>
  </si>
  <si>
    <t>Korlátozottan forgalomképes tartós részesedések</t>
  </si>
  <si>
    <t>Forgalomképes tartós részesedések</t>
  </si>
  <si>
    <t>Befektetett pénzügyi eszközök értékhelyesbítése</t>
  </si>
  <si>
    <t>IV.</t>
  </si>
  <si>
    <t>Koncesszióba, vagyonkezelésbe adott eszközök</t>
  </si>
  <si>
    <t>Nemzeti vagyonba tartozó forgó eszközök</t>
  </si>
  <si>
    <t>Értékpapírok</t>
  </si>
  <si>
    <t>Pénzeszközök</t>
  </si>
  <si>
    <t>Pénztárak, csekkek, betétkönyvek</t>
  </si>
  <si>
    <t>Forintszámlák</t>
  </si>
  <si>
    <t>Devizaszámlák</t>
  </si>
  <si>
    <t>Korlátozottan forgalomképes ingatlanok és kapcsolódó vagyoni értékű jogok</t>
  </si>
  <si>
    <t>Forgalomképtelen gépek, berende-zések, felszerelések, járművek</t>
  </si>
  <si>
    <t>Balatonakali Község Önkormányzata vagyonkimutatása (forintban)</t>
  </si>
  <si>
    <t>II         Alaptevékenység finanszírozási egyenlege        (=03-04)</t>
  </si>
  <si>
    <t>Helyi önkormányzatok működési célú költségvetési támogatásai összesen (=03+04+05)</t>
  </si>
  <si>
    <t>1.2 A települési önkormányzatok egyes köznevelési feladatainak támogatása (=02+...+06)</t>
  </si>
  <si>
    <t>Mindösszesen (01+02+06+07)</t>
  </si>
  <si>
    <t>a  7/2024. 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</si>
</sst>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8"/>
    <xf numFmtId="0" fontId="12" fillId="0" borderId="0" xfId="8" applyFont="1"/>
    <xf numFmtId="0" fontId="4" fillId="0" borderId="0" xfId="8" applyFont="1"/>
    <xf numFmtId="0" fontId="5" fillId="0" borderId="0" xfId="8" applyFont="1"/>
    <xf numFmtId="0" fontId="4" fillId="0" borderId="0" xfId="8" applyFont="1" applyAlignment="1">
      <alignment horizontal="center"/>
    </xf>
    <xf numFmtId="3" fontId="4" fillId="0" borderId="0" xfId="8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5" fillId="0" borderId="0" xfId="0" applyFont="1"/>
    <xf numFmtId="0" fontId="1" fillId="0" borderId="0" xfId="3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/>
    <xf numFmtId="0" fontId="9" fillId="0" borderId="0" xfId="7" applyAlignment="1">
      <alignment vertical="center"/>
    </xf>
    <xf numFmtId="0" fontId="4" fillId="0" borderId="0" xfId="7" applyFont="1"/>
    <xf numFmtId="0" fontId="4" fillId="0" borderId="0" xfId="7" applyFont="1" applyAlignment="1">
      <alignment horizontal="right"/>
    </xf>
    <xf numFmtId="0" fontId="9" fillId="0" borderId="0" xfId="7"/>
    <xf numFmtId="0" fontId="4" fillId="0" borderId="0" xfId="7" applyFont="1" applyAlignment="1">
      <alignment horizontal="center"/>
    </xf>
    <xf numFmtId="3" fontId="7" fillId="0" borderId="1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/>
    </xf>
    <xf numFmtId="3" fontId="5" fillId="3" borderId="1" xfId="7" applyNumberFormat="1" applyFont="1" applyFill="1" applyBorder="1" applyAlignment="1">
      <alignment horizontal="right" vertical="center"/>
    </xf>
    <xf numFmtId="3" fontId="9" fillId="0" borderId="0" xfId="7" applyNumberFormat="1" applyAlignment="1">
      <alignment vertical="center"/>
    </xf>
    <xf numFmtId="0" fontId="4" fillId="0" borderId="1" xfId="7" applyFont="1" applyBorder="1" applyAlignment="1">
      <alignment vertical="center"/>
    </xf>
    <xf numFmtId="0" fontId="10" fillId="0" borderId="0" xfId="7" applyFont="1"/>
    <xf numFmtId="0" fontId="13" fillId="0" borderId="0" xfId="7" applyFont="1" applyAlignment="1">
      <alignment vertical="center"/>
    </xf>
    <xf numFmtId="0" fontId="4" fillId="0" borderId="0" xfId="3" applyFont="1" applyAlignment="1">
      <alignment horizontal="right"/>
    </xf>
    <xf numFmtId="0" fontId="18" fillId="0" borderId="0" xfId="5" applyFont="1"/>
    <xf numFmtId="0" fontId="18" fillId="0" borderId="0" xfId="5" applyFont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right"/>
    </xf>
    <xf numFmtId="0" fontId="21" fillId="0" borderId="0" xfId="1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3" fontId="20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7" fillId="0" borderId="1" xfId="7" applyFont="1" applyBorder="1" applyAlignment="1">
      <alignment horizontal="left" vertical="center" wrapText="1"/>
    </xf>
    <xf numFmtId="3" fontId="5" fillId="6" borderId="1" xfId="7" applyNumberFormat="1" applyFont="1" applyFill="1" applyBorder="1" applyAlignment="1">
      <alignment vertical="center"/>
    </xf>
    <xf numFmtId="3" fontId="5" fillId="6" borderId="1" xfId="7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18" fillId="0" borderId="0" xfId="5" applyNumberFormat="1" applyFont="1"/>
    <xf numFmtId="0" fontId="5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vertical="center" wrapText="1"/>
    </xf>
    <xf numFmtId="0" fontId="7" fillId="0" borderId="1" xfId="7" applyFont="1" applyBorder="1" applyAlignment="1">
      <alignment vertical="center"/>
    </xf>
    <xf numFmtId="0" fontId="5" fillId="6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/>
    </xf>
    <xf numFmtId="3" fontId="5" fillId="3" borderId="1" xfId="7" applyNumberFormat="1" applyFont="1" applyFill="1" applyBorder="1" applyAlignment="1">
      <alignment vertical="center"/>
    </xf>
    <xf numFmtId="0" fontId="3" fillId="0" borderId="0" xfId="3" applyFont="1"/>
    <xf numFmtId="0" fontId="25" fillId="0" borderId="0" xfId="3" applyFont="1"/>
    <xf numFmtId="0" fontId="8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0" fontId="6" fillId="0" borderId="0" xfId="3" applyFont="1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/>
    </xf>
    <xf numFmtId="9" fontId="7" fillId="0" borderId="1" xfId="3" applyNumberFormat="1" applyFont="1" applyBorder="1" applyAlignment="1">
      <alignment horizontal="right" vertical="center"/>
    </xf>
    <xf numFmtId="3" fontId="1" fillId="0" borderId="0" xfId="3" applyNumberFormat="1"/>
    <xf numFmtId="49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horizontal="right" vertical="center"/>
    </xf>
    <xf numFmtId="9" fontId="4" fillId="0" borderId="1" xfId="3" applyNumberFormat="1" applyFont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3" fontId="8" fillId="0" borderId="1" xfId="3" applyNumberFormat="1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9" fontId="8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19" fillId="0" borderId="0" xfId="3" applyFont="1"/>
    <xf numFmtId="0" fontId="26" fillId="0" borderId="0" xfId="3" applyFont="1"/>
    <xf numFmtId="0" fontId="7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wrapText="1"/>
    </xf>
    <xf numFmtId="3" fontId="3" fillId="0" borderId="0" xfId="3" applyNumberFormat="1" applyFont="1"/>
    <xf numFmtId="49" fontId="5" fillId="0" borderId="1" xfId="3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right" vertical="center"/>
    </xf>
    <xf numFmtId="9" fontId="5" fillId="3" borderId="1" xfId="3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 wrapText="1"/>
    </xf>
    <xf numFmtId="3" fontId="7" fillId="0" borderId="1" xfId="3" applyNumberFormat="1" applyFont="1" applyBorder="1" applyAlignment="1">
      <alignment horizontal="right" vertical="center" wrapText="1"/>
    </xf>
    <xf numFmtId="14" fontId="8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49" fontId="7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9" fontId="4" fillId="0" borderId="1" xfId="3" applyNumberFormat="1" applyFont="1" applyBorder="1" applyAlignment="1">
      <alignment vertical="center"/>
    </xf>
    <xf numFmtId="9" fontId="8" fillId="0" borderId="1" xfId="3" applyNumberFormat="1" applyFont="1" applyBorder="1" applyAlignment="1">
      <alignment vertical="center"/>
    </xf>
    <xf numFmtId="9" fontId="7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vertical="center"/>
    </xf>
    <xf numFmtId="9" fontId="4" fillId="0" borderId="9" xfId="3" applyNumberFormat="1" applyFont="1" applyBorder="1" applyAlignment="1">
      <alignment horizontal="right" vertical="center"/>
    </xf>
    <xf numFmtId="0" fontId="27" fillId="0" borderId="0" xfId="3" applyFont="1"/>
    <xf numFmtId="0" fontId="13" fillId="0" borderId="0" xfId="3" applyFont="1" applyAlignment="1">
      <alignment vertical="center"/>
    </xf>
    <xf numFmtId="9" fontId="5" fillId="0" borderId="9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vertical="center" wrapText="1"/>
    </xf>
    <xf numFmtId="0" fontId="13" fillId="0" borderId="0" xfId="3" applyFont="1"/>
    <xf numFmtId="9" fontId="7" fillId="0" borderId="1" xfId="7" applyNumberFormat="1" applyFont="1" applyBorder="1" applyAlignment="1">
      <alignment horizontal="right" vertical="center"/>
    </xf>
    <xf numFmtId="9" fontId="5" fillId="6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Border="1" applyAlignment="1">
      <alignment horizontal="right" vertical="center"/>
    </xf>
    <xf numFmtId="9" fontId="5" fillId="2" borderId="1" xfId="7" applyNumberFormat="1" applyFont="1" applyFill="1" applyBorder="1" applyAlignment="1">
      <alignment horizontal="right" vertical="center"/>
    </xf>
    <xf numFmtId="9" fontId="7" fillId="0" borderId="1" xfId="7" applyNumberFormat="1" applyFont="1" applyBorder="1" applyAlignment="1">
      <alignment vertical="center"/>
    </xf>
    <xf numFmtId="9" fontId="4" fillId="0" borderId="1" xfId="7" applyNumberFormat="1" applyFont="1" applyBorder="1" applyAlignment="1">
      <alignment vertical="center"/>
    </xf>
    <xf numFmtId="9" fontId="5" fillId="6" borderId="1" xfId="7" applyNumberFormat="1" applyFont="1" applyFill="1" applyBorder="1" applyAlignment="1">
      <alignment vertical="center"/>
    </xf>
    <xf numFmtId="9" fontId="5" fillId="2" borderId="1" xfId="7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5" fillId="3" borderId="1" xfId="3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6" fillId="0" borderId="0" xfId="3" applyFont="1"/>
    <xf numFmtId="9" fontId="5" fillId="3" borderId="1" xfId="3" applyNumberFormat="1" applyFont="1" applyFill="1" applyBorder="1" applyAlignment="1">
      <alignment vertical="center"/>
    </xf>
    <xf numFmtId="0" fontId="4" fillId="0" borderId="1" xfId="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3" borderId="1" xfId="3" applyFont="1" applyFill="1" applyBorder="1" applyAlignment="1">
      <alignment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3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horizontal="right" vertical="center"/>
    </xf>
    <xf numFmtId="9" fontId="7" fillId="2" borderId="1" xfId="7" applyNumberFormat="1" applyFont="1" applyFill="1" applyBorder="1" applyAlignment="1">
      <alignment horizontal="right" vertical="center"/>
    </xf>
    <xf numFmtId="9" fontId="5" fillId="5" borderId="1" xfId="7" applyNumberFormat="1" applyFont="1" applyFill="1" applyBorder="1" applyAlignment="1">
      <alignment horizontal="right" vertical="center"/>
    </xf>
    <xf numFmtId="9" fontId="4" fillId="0" borderId="1" xfId="3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 vertical="center" wrapText="1"/>
    </xf>
    <xf numFmtId="9" fontId="4" fillId="0" borderId="1" xfId="7" applyNumberFormat="1" applyFont="1" applyBorder="1" applyAlignment="1">
      <alignment horizontal="right" vertical="center" wrapText="1"/>
    </xf>
    <xf numFmtId="3" fontId="29" fillId="5" borderId="1" xfId="0" applyNumberFormat="1" applyFont="1" applyFill="1" applyBorder="1" applyAlignment="1">
      <alignment horizontal="right" vertical="center"/>
    </xf>
    <xf numFmtId="3" fontId="31" fillId="4" borderId="1" xfId="0" applyNumberFormat="1" applyFont="1" applyFill="1" applyBorder="1" applyAlignment="1">
      <alignment horizontal="right" vertical="center"/>
    </xf>
    <xf numFmtId="9" fontId="5" fillId="4" borderId="1" xfId="7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right" vertical="center"/>
    </xf>
    <xf numFmtId="0" fontId="31" fillId="4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3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1" xfId="3" applyFont="1" applyBorder="1" applyAlignment="1">
      <alignment wrapText="1"/>
    </xf>
    <xf numFmtId="0" fontId="7" fillId="6" borderId="1" xfId="3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justify" vertical="center" wrapText="1"/>
    </xf>
    <xf numFmtId="3" fontId="7" fillId="5" borderId="1" xfId="3" applyNumberFormat="1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3" fontId="4" fillId="0" borderId="0" xfId="3" applyNumberFormat="1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5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horizontal="right" vertical="center" wrapText="1"/>
    </xf>
    <xf numFmtId="3" fontId="6" fillId="0" borderId="11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vertical="center" wrapText="1"/>
    </xf>
    <xf numFmtId="3" fontId="6" fillId="0" borderId="1" xfId="3" applyNumberFormat="1" applyFont="1" applyBorder="1" applyAlignment="1">
      <alignment vertical="center" wrapText="1"/>
    </xf>
    <xf numFmtId="3" fontId="6" fillId="0" borderId="14" xfId="3" applyNumberFormat="1" applyFont="1" applyBorder="1" applyAlignment="1">
      <alignment horizontal="right"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6" fillId="0" borderId="16" xfId="3" applyNumberFormat="1" applyFont="1" applyBorder="1" applyAlignment="1">
      <alignment horizontal="righ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3" xfId="3" applyNumberFormat="1" applyFont="1" applyBorder="1" applyAlignment="1">
      <alignment vertical="center"/>
    </xf>
    <xf numFmtId="3" fontId="32" fillId="0" borderId="1" xfId="3" applyNumberFormat="1" applyFont="1" applyBorder="1" applyAlignment="1">
      <alignment horizontal="right" vertical="center" wrapText="1"/>
    </xf>
    <xf numFmtId="3" fontId="33" fillId="0" borderId="1" xfId="3" applyNumberFormat="1" applyFont="1" applyBorder="1" applyAlignment="1">
      <alignment horizontal="right" vertical="center" wrapText="1"/>
    </xf>
    <xf numFmtId="3" fontId="34" fillId="3" borderId="1" xfId="3" applyNumberFormat="1" applyFont="1" applyFill="1" applyBorder="1" applyAlignment="1">
      <alignment horizontal="right" vertical="center" wrapText="1"/>
    </xf>
    <xf numFmtId="0" fontId="32" fillId="0" borderId="1" xfId="3" applyFont="1" applyBorder="1" applyAlignment="1">
      <alignment horizontal="left" vertical="center" wrapText="1"/>
    </xf>
    <xf numFmtId="0" fontId="34" fillId="3" borderId="1" xfId="3" applyFont="1" applyFill="1" applyBorder="1" applyAlignment="1">
      <alignment horizontal="left" vertical="center" wrapText="1"/>
    </xf>
    <xf numFmtId="0" fontId="1" fillId="0" borderId="0" xfId="9" applyAlignment="1">
      <alignment vertical="center"/>
    </xf>
    <xf numFmtId="0" fontId="4" fillId="0" borderId="0" xfId="9" applyFo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/>
    </xf>
    <xf numFmtId="0" fontId="4" fillId="0" borderId="1" xfId="9" applyFont="1" applyBorder="1" applyAlignmen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9" fontId="4" fillId="0" borderId="1" xfId="9" applyNumberFormat="1" applyFont="1" applyBorder="1" applyAlignment="1">
      <alignment vertical="center"/>
    </xf>
    <xf numFmtId="3" fontId="4" fillId="0" borderId="1" xfId="9" applyNumberFormat="1" applyFont="1" applyBorder="1" applyAlignment="1">
      <alignment horizontal="right" vertical="center"/>
    </xf>
    <xf numFmtId="0" fontId="4" fillId="5" borderId="1" xfId="9" applyFont="1" applyFill="1" applyBorder="1" applyAlignment="1">
      <alignment vertical="center"/>
    </xf>
    <xf numFmtId="0" fontId="4" fillId="0" borderId="1" xfId="9" applyFont="1" applyBorder="1" applyAlignment="1">
      <alignment vertical="center" wrapText="1"/>
    </xf>
    <xf numFmtId="0" fontId="8" fillId="0" borderId="1" xfId="9" applyFont="1" applyBorder="1" applyAlignment="1">
      <alignment horizontal="left" vertical="center"/>
    </xf>
    <xf numFmtId="0" fontId="8" fillId="0" borderId="1" xfId="9" applyFont="1" applyBorder="1" applyAlignment="1">
      <alignment vertical="center"/>
    </xf>
    <xf numFmtId="3" fontId="8" fillId="0" borderId="1" xfId="9" applyNumberFormat="1" applyFont="1" applyBorder="1" applyAlignment="1">
      <alignment horizontal="right" vertical="center"/>
    </xf>
    <xf numFmtId="0" fontId="8" fillId="0" borderId="1" xfId="9" applyFont="1" applyBorder="1" applyAlignment="1">
      <alignment vertical="center" wrapText="1"/>
    </xf>
    <xf numFmtId="0" fontId="8" fillId="5" borderId="1" xfId="9" applyFont="1" applyFill="1" applyBorder="1" applyAlignment="1">
      <alignment vertical="center"/>
    </xf>
    <xf numFmtId="0" fontId="1" fillId="0" borderId="0" xfId="9"/>
    <xf numFmtId="49" fontId="5" fillId="0" borderId="1" xfId="0" applyNumberFormat="1" applyFont="1" applyBorder="1" applyAlignment="1">
      <alignment horizontal="left" vertical="center"/>
    </xf>
    <xf numFmtId="0" fontId="33" fillId="0" borderId="1" xfId="3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9" fontId="4" fillId="0" borderId="9" xfId="7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9" applyFont="1" applyBorder="1" applyAlignment="1">
      <alignment horizontal="center" vertical="center"/>
    </xf>
    <xf numFmtId="3" fontId="4" fillId="0" borderId="1" xfId="9" applyNumberFormat="1" applyFont="1" applyBorder="1" applyAlignment="1">
      <alignment horizontal="right" vertical="center" wrapText="1"/>
    </xf>
    <xf numFmtId="3" fontId="4" fillId="0" borderId="0" xfId="9" applyNumberFormat="1" applyFont="1" applyAlignment="1">
      <alignment vertical="center"/>
    </xf>
    <xf numFmtId="0" fontId="5" fillId="3" borderId="4" xfId="9" applyFont="1" applyFill="1" applyBorder="1" applyAlignment="1">
      <alignment horizontal="lef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4" fillId="0" borderId="0" xfId="9" applyFont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3" fontId="4" fillId="0" borderId="1" xfId="5" applyNumberFormat="1" applyFont="1" applyBorder="1" applyAlignment="1">
      <alignment horizontal="center" vertical="center"/>
    </xf>
    <xf numFmtId="3" fontId="4" fillId="0" borderId="1" xfId="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9" fontId="7" fillId="5" borderId="9" xfId="7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7" applyFont="1" applyAlignment="1">
      <alignment horizontal="left" indent="1"/>
    </xf>
    <xf numFmtId="3" fontId="4" fillId="0" borderId="1" xfId="9" applyNumberFormat="1" applyFont="1" applyBorder="1" applyAlignment="1">
      <alignment vertical="center"/>
    </xf>
    <xf numFmtId="9" fontId="8" fillId="0" borderId="1" xfId="9" applyNumberFormat="1" applyFont="1" applyBorder="1" applyAlignment="1">
      <alignment vertical="center"/>
    </xf>
    <xf numFmtId="3" fontId="34" fillId="3" borderId="1" xfId="3" applyNumberFormat="1" applyFont="1" applyFill="1" applyBorder="1" applyAlignment="1">
      <alignment horizontal="right" vertical="center"/>
    </xf>
    <xf numFmtId="3" fontId="4" fillId="0" borderId="1" xfId="7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34" fillId="3" borderId="1" xfId="9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6" fillId="0" borderId="18" xfId="3" applyNumberFormat="1" applyFont="1" applyBorder="1" applyAlignment="1">
      <alignment vertical="center"/>
    </xf>
    <xf numFmtId="3" fontId="6" fillId="0" borderId="0" xfId="3" applyNumberFormat="1" applyFont="1" applyAlignment="1">
      <alignment horizontal="right" vertical="center" wrapText="1"/>
    </xf>
    <xf numFmtId="0" fontId="4" fillId="0" borderId="1" xfId="5" applyFont="1" applyBorder="1" applyAlignment="1">
      <alignment vertical="center"/>
    </xf>
    <xf numFmtId="0" fontId="5" fillId="0" borderId="1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left" vertical="center" wrapText="1"/>
    </xf>
    <xf numFmtId="3" fontId="5" fillId="4" borderId="1" xfId="8" applyNumberFormat="1" applyFont="1" applyFill="1" applyBorder="1" applyAlignment="1">
      <alignment horizontal="right" vertical="center" wrapText="1"/>
    </xf>
    <xf numFmtId="0" fontId="5" fillId="6" borderId="1" xfId="8" applyFont="1" applyFill="1" applyBorder="1" applyAlignment="1">
      <alignment horizontal="center" vertical="center"/>
    </xf>
    <xf numFmtId="0" fontId="5" fillId="6" borderId="6" xfId="8" applyFont="1" applyFill="1" applyBorder="1" applyAlignment="1">
      <alignment vertical="center"/>
    </xf>
    <xf numFmtId="3" fontId="5" fillId="6" borderId="1" xfId="8" applyNumberFormat="1" applyFont="1" applyFill="1" applyBorder="1" applyAlignment="1">
      <alignment vertical="center"/>
    </xf>
    <xf numFmtId="49" fontId="4" fillId="0" borderId="1" xfId="8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3" fontId="4" fillId="0" borderId="2" xfId="8" applyNumberFormat="1" applyFont="1" applyBorder="1" applyAlignment="1">
      <alignment horizontal="right" vertical="center" wrapText="1"/>
    </xf>
    <xf numFmtId="3" fontId="4" fillId="0" borderId="1" xfId="8" applyNumberFormat="1" applyFont="1" applyBorder="1" applyAlignment="1">
      <alignment horizontal="right" vertical="center" wrapText="1"/>
    </xf>
    <xf numFmtId="0" fontId="5" fillId="6" borderId="1" xfId="8" applyFont="1" applyFill="1" applyBorder="1" applyAlignment="1">
      <alignment vertical="center"/>
    </xf>
    <xf numFmtId="3" fontId="5" fillId="0" borderId="1" xfId="8" applyNumberFormat="1" applyFont="1" applyBorder="1" applyAlignment="1">
      <alignment vertical="center"/>
    </xf>
    <xf numFmtId="49" fontId="7" fillId="0" borderId="1" xfId="8" applyNumberFormat="1" applyFont="1" applyBorder="1" applyAlignment="1">
      <alignment horizontal="center" vertical="center"/>
    </xf>
    <xf numFmtId="0" fontId="7" fillId="0" borderId="1" xfId="8" applyFont="1" applyBorder="1" applyAlignment="1">
      <alignment vertical="center" wrapText="1"/>
    </xf>
    <xf numFmtId="3" fontId="7" fillId="0" borderId="1" xfId="8" applyNumberFormat="1" applyFont="1" applyBorder="1" applyAlignment="1">
      <alignment vertical="center"/>
    </xf>
    <xf numFmtId="0" fontId="7" fillId="0" borderId="7" xfId="8" applyFont="1" applyBorder="1" applyAlignment="1">
      <alignment vertical="center" wrapText="1"/>
    </xf>
    <xf numFmtId="49" fontId="5" fillId="0" borderId="1" xfId="8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/>
    </xf>
    <xf numFmtId="49" fontId="4" fillId="0" borderId="1" xfId="8" applyNumberFormat="1" applyFont="1" applyBorder="1" applyAlignment="1">
      <alignment horizontal="center" vertical="center"/>
    </xf>
    <xf numFmtId="3" fontId="4" fillId="0" borderId="1" xfId="8" applyNumberFormat="1" applyFont="1" applyBorder="1" applyAlignment="1">
      <alignment vertical="center"/>
    </xf>
    <xf numFmtId="49" fontId="8" fillId="0" borderId="1" xfId="8" applyNumberFormat="1" applyFont="1" applyBorder="1" applyAlignment="1">
      <alignment horizontal="center" vertical="center"/>
    </xf>
    <xf numFmtId="0" fontId="8" fillId="0" borderId="1" xfId="8" applyFont="1" applyBorder="1" applyAlignment="1">
      <alignment vertical="center" wrapText="1"/>
    </xf>
    <xf numFmtId="3" fontId="8" fillId="0" borderId="1" xfId="8" applyNumberFormat="1" applyFont="1" applyBorder="1" applyAlignment="1">
      <alignment vertical="center"/>
    </xf>
    <xf numFmtId="0" fontId="5" fillId="6" borderId="1" xfId="8" applyFont="1" applyFill="1" applyBorder="1" applyAlignment="1">
      <alignment vertical="center" wrapText="1"/>
    </xf>
    <xf numFmtId="0" fontId="4" fillId="0" borderId="6" xfId="8" applyFont="1" applyBorder="1" applyAlignment="1">
      <alignment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wrapText="1"/>
    </xf>
    <xf numFmtId="3" fontId="7" fillId="8" borderId="2" xfId="0" applyNumberFormat="1" applyFont="1" applyFill="1" applyBorder="1" applyAlignment="1">
      <alignment horizontal="right" vertical="center" wrapText="1"/>
    </xf>
    <xf numFmtId="3" fontId="7" fillId="8" borderId="1" xfId="0" applyNumberFormat="1" applyFont="1" applyFill="1" applyBorder="1" applyAlignment="1">
      <alignment horizontal="right" vertic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9" applyFont="1" applyAlignment="1">
      <alignment horizontal="center"/>
    </xf>
    <xf numFmtId="0" fontId="7" fillId="0" borderId="6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0">
    <cellStyle name="Normál" xfId="0" builtinId="0"/>
    <cellStyle name="Normál 2" xfId="1"/>
    <cellStyle name="Normál 2 2" xfId="2"/>
    <cellStyle name="Normál 2 3" xfId="9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R49"/>
  <sheetViews>
    <sheetView zoomScaleNormal="100" workbookViewId="0">
      <selection activeCell="E2" sqref="E2"/>
    </sheetView>
  </sheetViews>
  <sheetFormatPr defaultColWidth="9.109375" defaultRowHeight="13.2" x14ac:dyDescent="0.25"/>
  <cols>
    <col min="1" max="1" width="4.6640625" style="59" customWidth="1"/>
    <col min="2" max="2" width="42.6640625" style="59" customWidth="1"/>
    <col min="3" max="3" width="12.6640625" style="59" customWidth="1"/>
    <col min="4" max="5" width="12.6640625" style="52" customWidth="1"/>
    <col min="6" max="16384" width="9.109375" style="52"/>
  </cols>
  <sheetData>
    <row r="1" spans="1:252" ht="13.95" customHeight="1" x14ac:dyDescent="0.25">
      <c r="A1" s="51"/>
      <c r="B1" s="51"/>
      <c r="C1" s="52"/>
      <c r="D1" s="53"/>
      <c r="E1" s="3" t="s">
        <v>358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</row>
    <row r="2" spans="1:252" ht="13.95" customHeight="1" x14ac:dyDescent="0.25">
      <c r="A2" s="51"/>
      <c r="B2" s="51"/>
      <c r="C2" s="52"/>
      <c r="D2" s="53"/>
      <c r="E2" s="3" t="s">
        <v>860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</row>
    <row r="3" spans="1:252" ht="13.95" customHeight="1" x14ac:dyDescent="0.25">
      <c r="A3" s="51"/>
      <c r="B3" s="51"/>
      <c r="C3" s="51"/>
      <c r="D3" s="5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</row>
    <row r="4" spans="1:252" ht="15" customHeight="1" x14ac:dyDescent="0.25">
      <c r="A4" s="346" t="s">
        <v>715</v>
      </c>
      <c r="B4" s="346"/>
      <c r="C4" s="346"/>
      <c r="D4" s="346"/>
      <c r="E4" s="346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</row>
    <row r="5" spans="1:252" ht="6.75" customHeight="1" x14ac:dyDescent="0.25">
      <c r="A5" s="56"/>
      <c r="B5" s="56"/>
      <c r="C5" s="52"/>
      <c r="D5" s="53"/>
      <c r="E5" s="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ht="15" customHeight="1" x14ac:dyDescent="0.25">
      <c r="A6" s="62"/>
      <c r="B6" s="79" t="s">
        <v>241</v>
      </c>
      <c r="C6" s="62" t="s">
        <v>242</v>
      </c>
      <c r="D6" s="62" t="s">
        <v>243</v>
      </c>
      <c r="E6" s="62" t="s">
        <v>244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</row>
    <row r="7" spans="1:252" ht="48" x14ac:dyDescent="0.25">
      <c r="A7" s="80">
        <v>1</v>
      </c>
      <c r="B7" s="81" t="s">
        <v>97</v>
      </c>
      <c r="C7" s="80" t="s">
        <v>112</v>
      </c>
      <c r="D7" s="80" t="s">
        <v>18</v>
      </c>
      <c r="E7" s="80" t="s">
        <v>254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</row>
    <row r="8" spans="1:252" ht="15" customHeight="1" x14ac:dyDescent="0.25">
      <c r="A8" s="86" t="s">
        <v>360</v>
      </c>
      <c r="B8" s="82" t="s">
        <v>182</v>
      </c>
      <c r="C8" s="57">
        <v>0</v>
      </c>
      <c r="D8" s="57">
        <v>0</v>
      </c>
      <c r="E8" s="57">
        <v>0</v>
      </c>
    </row>
    <row r="9" spans="1:252" ht="15" customHeight="1" x14ac:dyDescent="0.25">
      <c r="A9" s="86" t="s">
        <v>359</v>
      </c>
      <c r="B9" s="82" t="s">
        <v>183</v>
      </c>
      <c r="C9" s="57">
        <v>2331165023</v>
      </c>
      <c r="D9" s="57">
        <v>0</v>
      </c>
      <c r="E9" s="57">
        <v>2381438643</v>
      </c>
    </row>
    <row r="10" spans="1:252" ht="15" customHeight="1" x14ac:dyDescent="0.25">
      <c r="A10" s="86" t="s">
        <v>361</v>
      </c>
      <c r="B10" s="82" t="s">
        <v>184</v>
      </c>
      <c r="C10" s="57">
        <v>26710000</v>
      </c>
      <c r="D10" s="57">
        <v>0</v>
      </c>
      <c r="E10" s="57">
        <v>26710000</v>
      </c>
    </row>
    <row r="11" spans="1:252" ht="15" customHeight="1" x14ac:dyDescent="0.25">
      <c r="A11" s="86" t="s">
        <v>362</v>
      </c>
      <c r="B11" s="82" t="s">
        <v>185</v>
      </c>
      <c r="C11" s="57">
        <v>0</v>
      </c>
      <c r="D11" s="57">
        <v>0</v>
      </c>
      <c r="E11" s="57">
        <v>0</v>
      </c>
    </row>
    <row r="12" spans="1:252" ht="22.8" x14ac:dyDescent="0.25">
      <c r="A12" s="86" t="s">
        <v>363</v>
      </c>
      <c r="B12" s="83" t="s">
        <v>196</v>
      </c>
      <c r="C12" s="58">
        <f>SUM(C8:C11)</f>
        <v>2357875023</v>
      </c>
      <c r="D12" s="58">
        <f>SUM(D8:D11)</f>
        <v>0</v>
      </c>
      <c r="E12" s="58">
        <f>SUM(E8:E11)</f>
        <v>2408148643</v>
      </c>
    </row>
    <row r="13" spans="1:252" ht="15" customHeight="1" x14ac:dyDescent="0.25">
      <c r="A13" s="86" t="s">
        <v>364</v>
      </c>
      <c r="B13" s="82" t="s">
        <v>186</v>
      </c>
      <c r="C13" s="57">
        <v>0</v>
      </c>
      <c r="D13" s="57">
        <v>0</v>
      </c>
      <c r="E13" s="57">
        <v>0</v>
      </c>
    </row>
    <row r="14" spans="1:252" ht="15" customHeight="1" x14ac:dyDescent="0.25">
      <c r="A14" s="86" t="s">
        <v>365</v>
      </c>
      <c r="B14" s="82" t="s">
        <v>187</v>
      </c>
      <c r="C14" s="57">
        <v>0</v>
      </c>
      <c r="D14" s="57">
        <v>0</v>
      </c>
      <c r="E14" s="57">
        <v>0</v>
      </c>
    </row>
    <row r="15" spans="1:252" ht="22.8" x14ac:dyDescent="0.25">
      <c r="A15" s="86" t="s">
        <v>366</v>
      </c>
      <c r="B15" s="83" t="s">
        <v>197</v>
      </c>
      <c r="C15" s="58">
        <f t="shared" ref="C15" si="0">SUM(C13:C14)</f>
        <v>0</v>
      </c>
      <c r="D15" s="58">
        <f t="shared" ref="D15:E15" si="1">SUM(D13:D14)</f>
        <v>0</v>
      </c>
      <c r="E15" s="58">
        <f t="shared" si="1"/>
        <v>0</v>
      </c>
    </row>
    <row r="16" spans="1:252" ht="15" customHeight="1" x14ac:dyDescent="0.25">
      <c r="A16" s="86" t="s">
        <v>56</v>
      </c>
      <c r="B16" s="82" t="s">
        <v>262</v>
      </c>
      <c r="C16" s="57">
        <v>0</v>
      </c>
      <c r="D16" s="57">
        <v>0</v>
      </c>
      <c r="E16" s="57">
        <v>0</v>
      </c>
    </row>
    <row r="17" spans="1:252" ht="15" customHeight="1" x14ac:dyDescent="0.25">
      <c r="A17" s="86" t="s">
        <v>98</v>
      </c>
      <c r="B17" s="82" t="s">
        <v>188</v>
      </c>
      <c r="C17" s="57">
        <v>129610</v>
      </c>
      <c r="D17" s="57">
        <v>0</v>
      </c>
      <c r="E17" s="57">
        <v>101010</v>
      </c>
    </row>
    <row r="18" spans="1:252" ht="15" customHeight="1" x14ac:dyDescent="0.25">
      <c r="A18" s="86" t="s">
        <v>57</v>
      </c>
      <c r="B18" s="82" t="s">
        <v>189</v>
      </c>
      <c r="C18" s="57">
        <v>464168838</v>
      </c>
      <c r="D18" s="57">
        <v>0</v>
      </c>
      <c r="E18" s="57">
        <v>394094080</v>
      </c>
    </row>
    <row r="19" spans="1:252" ht="15" customHeight="1" x14ac:dyDescent="0.25">
      <c r="A19" s="86" t="s">
        <v>99</v>
      </c>
      <c r="B19" s="82" t="s">
        <v>190</v>
      </c>
      <c r="C19" s="57">
        <v>0</v>
      </c>
      <c r="D19" s="57">
        <v>0</v>
      </c>
      <c r="E19" s="57">
        <v>0</v>
      </c>
    </row>
    <row r="20" spans="1:252" ht="18" customHeight="1" x14ac:dyDescent="0.25">
      <c r="A20" s="86" t="s">
        <v>100</v>
      </c>
      <c r="B20" s="83" t="s">
        <v>267</v>
      </c>
      <c r="C20" s="58">
        <f t="shared" ref="C20" si="2">SUM(C16:C19)</f>
        <v>464298448</v>
      </c>
      <c r="D20" s="58">
        <f t="shared" ref="D20:E20" si="3">SUM(D16:D19)</f>
        <v>0</v>
      </c>
      <c r="E20" s="58">
        <f t="shared" si="3"/>
        <v>394195090</v>
      </c>
    </row>
    <row r="21" spans="1:252" ht="15" customHeight="1" x14ac:dyDescent="0.25">
      <c r="A21" s="86" t="s">
        <v>101</v>
      </c>
      <c r="B21" s="82" t="s">
        <v>191</v>
      </c>
      <c r="C21" s="57">
        <v>17010092</v>
      </c>
      <c r="D21" s="57">
        <v>0</v>
      </c>
      <c r="E21" s="57">
        <v>16284158</v>
      </c>
    </row>
    <row r="22" spans="1:252" ht="15" customHeight="1" x14ac:dyDescent="0.25">
      <c r="A22" s="86" t="s">
        <v>58</v>
      </c>
      <c r="B22" s="82" t="s">
        <v>192</v>
      </c>
      <c r="C22" s="57">
        <v>16330808</v>
      </c>
      <c r="D22" s="57">
        <v>0</v>
      </c>
      <c r="E22" s="57">
        <v>18785906</v>
      </c>
    </row>
    <row r="23" spans="1:252" ht="15" customHeight="1" x14ac:dyDescent="0.25">
      <c r="A23" s="86" t="s">
        <v>102</v>
      </c>
      <c r="B23" s="82" t="s">
        <v>193</v>
      </c>
      <c r="C23" s="57">
        <v>108011</v>
      </c>
      <c r="D23" s="57">
        <v>0</v>
      </c>
      <c r="E23" s="57">
        <v>2247842</v>
      </c>
    </row>
    <row r="24" spans="1:252" ht="18" customHeight="1" x14ac:dyDescent="0.25">
      <c r="A24" s="86" t="s">
        <v>103</v>
      </c>
      <c r="B24" s="83" t="s">
        <v>198</v>
      </c>
      <c r="C24" s="58">
        <f t="shared" ref="C24" si="4">SUM(C21:C23)</f>
        <v>33448911</v>
      </c>
      <c r="D24" s="58">
        <f t="shared" ref="D24:E24" si="5">SUM(D21:D23)</f>
        <v>0</v>
      </c>
      <c r="E24" s="58">
        <f t="shared" si="5"/>
        <v>37317906</v>
      </c>
    </row>
    <row r="25" spans="1:252" ht="12.6" x14ac:dyDescent="0.25">
      <c r="A25" s="86" t="s">
        <v>46</v>
      </c>
      <c r="B25" s="83" t="s">
        <v>263</v>
      </c>
      <c r="C25" s="58">
        <v>12820</v>
      </c>
      <c r="D25" s="58">
        <v>0</v>
      </c>
      <c r="E25" s="58">
        <v>791991</v>
      </c>
    </row>
    <row r="26" spans="1:252" ht="18" customHeight="1" x14ac:dyDescent="0.25">
      <c r="A26" s="86" t="s">
        <v>104</v>
      </c>
      <c r="B26" s="83" t="s">
        <v>194</v>
      </c>
      <c r="C26" s="58">
        <v>1463919</v>
      </c>
      <c r="D26" s="58">
        <v>0</v>
      </c>
      <c r="E26" s="58">
        <v>1483572</v>
      </c>
    </row>
    <row r="27" spans="1:252" ht="18" customHeight="1" x14ac:dyDescent="0.25">
      <c r="A27" s="87" t="s">
        <v>59</v>
      </c>
      <c r="B27" s="84" t="s">
        <v>195</v>
      </c>
      <c r="C27" s="85">
        <f>C12+C15+C20+C24+C25+C26</f>
        <v>2857099121</v>
      </c>
      <c r="D27" s="85">
        <f t="shared" ref="D27:E27" si="6">D12+D15+D20+D24+D25+D26</f>
        <v>0</v>
      </c>
      <c r="E27" s="85">
        <f t="shared" si="6"/>
        <v>2841937202</v>
      </c>
    </row>
    <row r="28" spans="1:252" ht="48" x14ac:dyDescent="0.25">
      <c r="A28" s="86" t="s">
        <v>60</v>
      </c>
      <c r="B28" s="79" t="s">
        <v>367</v>
      </c>
      <c r="C28" s="80" t="s">
        <v>112</v>
      </c>
      <c r="D28" s="80" t="s">
        <v>18</v>
      </c>
      <c r="E28" s="80" t="s">
        <v>254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</row>
    <row r="29" spans="1:252" ht="15" customHeight="1" x14ac:dyDescent="0.25">
      <c r="A29" s="86" t="s">
        <v>61</v>
      </c>
      <c r="B29" s="82" t="s">
        <v>199</v>
      </c>
      <c r="C29" s="57">
        <v>1881350414</v>
      </c>
      <c r="D29" s="57">
        <v>0</v>
      </c>
      <c r="E29" s="57">
        <v>1881350414</v>
      </c>
    </row>
    <row r="30" spans="1:252" ht="15" customHeight="1" x14ac:dyDescent="0.25">
      <c r="A30" s="86" t="s">
        <v>62</v>
      </c>
      <c r="B30" s="82" t="s">
        <v>200</v>
      </c>
      <c r="C30" s="57">
        <v>133032692</v>
      </c>
      <c r="D30" s="57">
        <v>0</v>
      </c>
      <c r="E30" s="57">
        <v>133032692</v>
      </c>
    </row>
    <row r="31" spans="1:252" ht="15" customHeight="1" x14ac:dyDescent="0.25">
      <c r="A31" s="86" t="s">
        <v>105</v>
      </c>
      <c r="B31" s="82" t="s">
        <v>201</v>
      </c>
      <c r="C31" s="57">
        <v>185012133</v>
      </c>
      <c r="D31" s="57">
        <v>0</v>
      </c>
      <c r="E31" s="57">
        <v>185012133</v>
      </c>
    </row>
    <row r="32" spans="1:252" ht="15" customHeight="1" x14ac:dyDescent="0.25">
      <c r="A32" s="86" t="s">
        <v>106</v>
      </c>
      <c r="B32" s="82" t="s">
        <v>202</v>
      </c>
      <c r="C32" s="57">
        <v>284776282</v>
      </c>
      <c r="D32" s="57">
        <v>0</v>
      </c>
      <c r="E32" s="57">
        <v>577163221</v>
      </c>
    </row>
    <row r="33" spans="1:5" ht="15" customHeight="1" x14ac:dyDescent="0.25">
      <c r="A33" s="86" t="s">
        <v>93</v>
      </c>
      <c r="B33" s="82" t="s">
        <v>203</v>
      </c>
      <c r="C33" s="57">
        <v>0</v>
      </c>
      <c r="D33" s="57">
        <v>0</v>
      </c>
      <c r="E33" s="57">
        <v>0</v>
      </c>
    </row>
    <row r="34" spans="1:5" ht="15" customHeight="1" x14ac:dyDescent="0.25">
      <c r="A34" s="86" t="s">
        <v>107</v>
      </c>
      <c r="B34" s="82" t="s">
        <v>204</v>
      </c>
      <c r="C34" s="57">
        <v>292386939</v>
      </c>
      <c r="D34" s="57">
        <v>0</v>
      </c>
      <c r="E34" s="57">
        <v>-35179866</v>
      </c>
    </row>
    <row r="35" spans="1:5" ht="18" customHeight="1" x14ac:dyDescent="0.25">
      <c r="A35" s="86" t="s">
        <v>63</v>
      </c>
      <c r="B35" s="83" t="s">
        <v>205</v>
      </c>
      <c r="C35" s="58">
        <f t="shared" ref="C35" si="7">SUM(C29:C34)</f>
        <v>2776558460</v>
      </c>
      <c r="D35" s="58">
        <f t="shared" ref="D35:E35" si="8">SUM(D29:D34)</f>
        <v>0</v>
      </c>
      <c r="E35" s="58">
        <f t="shared" si="8"/>
        <v>2741378594</v>
      </c>
    </row>
    <row r="36" spans="1:5" ht="15" customHeight="1" x14ac:dyDescent="0.25">
      <c r="A36" s="86" t="s">
        <v>94</v>
      </c>
      <c r="B36" s="82" t="s">
        <v>206</v>
      </c>
      <c r="C36" s="57">
        <v>976868</v>
      </c>
      <c r="D36" s="57">
        <v>0</v>
      </c>
      <c r="E36" s="57">
        <v>1010345</v>
      </c>
    </row>
    <row r="37" spans="1:5" ht="15" customHeight="1" x14ac:dyDescent="0.25">
      <c r="A37" s="86" t="s">
        <v>108</v>
      </c>
      <c r="B37" s="82" t="s">
        <v>207</v>
      </c>
      <c r="C37" s="57">
        <v>5748217</v>
      </c>
      <c r="D37" s="57">
        <v>0</v>
      </c>
      <c r="E37" s="57">
        <v>7832182</v>
      </c>
    </row>
    <row r="38" spans="1:5" ht="15" customHeight="1" x14ac:dyDescent="0.25">
      <c r="A38" s="86" t="s">
        <v>95</v>
      </c>
      <c r="B38" s="82" t="s">
        <v>208</v>
      </c>
      <c r="C38" s="57">
        <v>11015036</v>
      </c>
      <c r="D38" s="57">
        <v>0</v>
      </c>
      <c r="E38" s="57">
        <v>7920378</v>
      </c>
    </row>
    <row r="39" spans="1:5" ht="18" customHeight="1" x14ac:dyDescent="0.25">
      <c r="A39" s="86" t="s">
        <v>64</v>
      </c>
      <c r="B39" s="83" t="s">
        <v>209</v>
      </c>
      <c r="C39" s="58">
        <f t="shared" ref="C39" si="9">SUM(C36:C38)</f>
        <v>17740121</v>
      </c>
      <c r="D39" s="58">
        <f t="shared" ref="D39:E39" si="10">SUM(D36:D38)</f>
        <v>0</v>
      </c>
      <c r="E39" s="58">
        <f t="shared" si="10"/>
        <v>16762905</v>
      </c>
    </row>
    <row r="40" spans="1:5" ht="22.8" x14ac:dyDescent="0.25">
      <c r="A40" s="86" t="s">
        <v>65</v>
      </c>
      <c r="B40" s="83" t="s">
        <v>264</v>
      </c>
      <c r="C40" s="58">
        <v>0</v>
      </c>
      <c r="D40" s="58">
        <v>0</v>
      </c>
      <c r="E40" s="58">
        <v>0</v>
      </c>
    </row>
    <row r="41" spans="1:5" ht="18" customHeight="1" x14ac:dyDescent="0.25">
      <c r="A41" s="86" t="s">
        <v>338</v>
      </c>
      <c r="B41" s="83" t="s">
        <v>265</v>
      </c>
      <c r="C41" s="58">
        <v>62800540</v>
      </c>
      <c r="D41" s="58">
        <v>0</v>
      </c>
      <c r="E41" s="58">
        <v>83795703</v>
      </c>
    </row>
    <row r="42" spans="1:5" ht="18" customHeight="1" x14ac:dyDescent="0.25">
      <c r="A42" s="87" t="s">
        <v>350</v>
      </c>
      <c r="B42" s="84" t="s">
        <v>266</v>
      </c>
      <c r="C42" s="85">
        <f>C35+C39+C40+C41</f>
        <v>2857099121</v>
      </c>
      <c r="D42" s="85">
        <f t="shared" ref="D42:E42" si="11">D35+D39+D40+D41</f>
        <v>0</v>
      </c>
      <c r="E42" s="85">
        <f t="shared" si="11"/>
        <v>2841937202</v>
      </c>
    </row>
    <row r="43" spans="1:5" x14ac:dyDescent="0.25">
      <c r="C43" s="60"/>
      <c r="D43" s="60"/>
      <c r="E43" s="60"/>
    </row>
    <row r="44" spans="1:5" x14ac:dyDescent="0.25">
      <c r="C44" s="60"/>
      <c r="D44" s="60"/>
      <c r="E44" s="60"/>
    </row>
    <row r="45" spans="1:5" x14ac:dyDescent="0.25">
      <c r="C45" s="61"/>
      <c r="D45" s="61"/>
      <c r="E45" s="61"/>
    </row>
    <row r="46" spans="1:5" x14ac:dyDescent="0.25">
      <c r="C46" s="61"/>
      <c r="D46" s="61"/>
      <c r="E46" s="61"/>
    </row>
    <row r="47" spans="1:5" x14ac:dyDescent="0.25">
      <c r="C47" s="61"/>
      <c r="D47" s="61"/>
      <c r="E47" s="61"/>
    </row>
    <row r="48" spans="1:5" x14ac:dyDescent="0.25">
      <c r="C48" s="61"/>
      <c r="D48" s="61"/>
      <c r="E48" s="61"/>
    </row>
    <row r="49" spans="3:5" x14ac:dyDescent="0.25">
      <c r="C49" s="61"/>
      <c r="D49" s="61"/>
      <c r="E49" s="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2.6" x14ac:dyDescent="0.25"/>
  <cols>
    <col min="1" max="1" width="4.6640625" style="4" customWidth="1"/>
    <col min="2" max="2" width="37" style="4" customWidth="1"/>
    <col min="3" max="3" width="10.6640625" style="4" customWidth="1"/>
    <col min="4" max="4" width="7.33203125" style="4" customWidth="1"/>
    <col min="5" max="5" width="10.6640625" customWidth="1"/>
    <col min="6" max="6" width="10.44140625" customWidth="1"/>
    <col min="7" max="7" width="10.6640625" customWidth="1"/>
  </cols>
  <sheetData>
    <row r="1" spans="1:7" s="1" customFormat="1" ht="13.95" customHeight="1" x14ac:dyDescent="0.25">
      <c r="A1" s="2"/>
      <c r="B1" s="2"/>
      <c r="C1" s="2"/>
      <c r="E1" s="3"/>
      <c r="F1" s="3"/>
      <c r="G1" s="3" t="s">
        <v>228</v>
      </c>
    </row>
    <row r="2" spans="1:7" s="1" customFormat="1" ht="13.95" customHeight="1" x14ac:dyDescent="0.25">
      <c r="A2" s="2"/>
      <c r="B2" s="2"/>
      <c r="C2" s="2"/>
      <c r="E2" s="3"/>
      <c r="F2" s="3"/>
      <c r="G2" s="3" t="str">
        <f>'1. melléklet'!E2</f>
        <v>a  7/2024. (V.30.) önkormányzati rendelethez</v>
      </c>
    </row>
    <row r="3" spans="1:7" s="1" customFormat="1" ht="13.95" customHeight="1" x14ac:dyDescent="0.25">
      <c r="A3" s="2"/>
      <c r="B3" s="2"/>
      <c r="C3" s="2"/>
      <c r="D3" s="2"/>
    </row>
    <row r="4" spans="1:7" s="1" customFormat="1" ht="15" customHeight="1" x14ac:dyDescent="0.25">
      <c r="A4" s="347" t="s">
        <v>716</v>
      </c>
      <c r="B4" s="347"/>
      <c r="C4" s="347"/>
      <c r="D4" s="347"/>
      <c r="E4" s="347"/>
      <c r="F4" s="347"/>
      <c r="G4" s="347"/>
    </row>
    <row r="5" spans="1:7" s="1" customFormat="1" ht="6.75" customHeight="1" x14ac:dyDescent="0.25">
      <c r="A5" s="2"/>
      <c r="B5" s="5"/>
      <c r="C5" s="5"/>
      <c r="E5" s="3"/>
      <c r="F5" s="3"/>
      <c r="G5" s="3"/>
    </row>
    <row r="6" spans="1:7" s="1" customFormat="1" ht="15" customHeight="1" x14ac:dyDescent="0.25">
      <c r="A6" s="62"/>
      <c r="B6" s="79" t="s">
        <v>241</v>
      </c>
      <c r="C6" s="62" t="s">
        <v>242</v>
      </c>
      <c r="D6" s="62" t="s">
        <v>243</v>
      </c>
      <c r="E6" s="62" t="s">
        <v>244</v>
      </c>
      <c r="F6" s="62" t="s">
        <v>245</v>
      </c>
      <c r="G6" s="62" t="s">
        <v>246</v>
      </c>
    </row>
    <row r="7" spans="1:7" s="1" customFormat="1" ht="72" x14ac:dyDescent="0.25">
      <c r="A7" s="62">
        <v>1</v>
      </c>
      <c r="B7" s="62" t="s">
        <v>96</v>
      </c>
      <c r="C7" s="62" t="s">
        <v>112</v>
      </c>
      <c r="D7" s="62" t="s">
        <v>371</v>
      </c>
      <c r="E7" s="62" t="s">
        <v>369</v>
      </c>
      <c r="F7" s="62" t="s">
        <v>368</v>
      </c>
      <c r="G7" s="62" t="s">
        <v>370</v>
      </c>
    </row>
    <row r="8" spans="1:7" s="1" customFormat="1" ht="15" customHeight="1" x14ac:dyDescent="0.25">
      <c r="A8" s="62">
        <v>2</v>
      </c>
      <c r="B8" s="78" t="s">
        <v>210</v>
      </c>
      <c r="C8" s="8">
        <v>143074536</v>
      </c>
      <c r="D8" s="8">
        <v>0</v>
      </c>
      <c r="E8" s="8">
        <v>120707587</v>
      </c>
      <c r="F8" s="8">
        <v>0</v>
      </c>
      <c r="G8" s="8">
        <f t="shared" ref="G8:G14" si="0">SUM(E8:F8)</f>
        <v>120707587</v>
      </c>
    </row>
    <row r="9" spans="1:7" s="1" customFormat="1" ht="24" x14ac:dyDescent="0.25">
      <c r="A9" s="62">
        <v>3</v>
      </c>
      <c r="B9" s="78" t="s">
        <v>211</v>
      </c>
      <c r="C9" s="8">
        <v>75369669</v>
      </c>
      <c r="D9" s="8">
        <v>0</v>
      </c>
      <c r="E9" s="8">
        <v>92246500</v>
      </c>
      <c r="F9" s="8">
        <v>0</v>
      </c>
      <c r="G9" s="8">
        <f t="shared" si="0"/>
        <v>92246500</v>
      </c>
    </row>
    <row r="10" spans="1:7" s="1" customFormat="1" ht="24" x14ac:dyDescent="0.25">
      <c r="A10" s="62">
        <v>4</v>
      </c>
      <c r="B10" s="78" t="s">
        <v>212</v>
      </c>
      <c r="C10" s="8">
        <v>8909551</v>
      </c>
      <c r="D10" s="8">
        <v>0</v>
      </c>
      <c r="E10" s="8">
        <v>8406579</v>
      </c>
      <c r="F10" s="8">
        <v>0</v>
      </c>
      <c r="G10" s="8">
        <f t="shared" si="0"/>
        <v>8406579</v>
      </c>
    </row>
    <row r="11" spans="1:7" s="1" customFormat="1" ht="22.8" x14ac:dyDescent="0.25">
      <c r="A11" s="62">
        <v>5</v>
      </c>
      <c r="B11" s="9" t="s">
        <v>213</v>
      </c>
      <c r="C11" s="10">
        <f t="shared" ref="C11:F11" si="1">SUM(C8:C10)</f>
        <v>227353756</v>
      </c>
      <c r="D11" s="10">
        <f t="shared" si="1"/>
        <v>0</v>
      </c>
      <c r="E11" s="10">
        <f t="shared" si="1"/>
        <v>221360666</v>
      </c>
      <c r="F11" s="10">
        <f t="shared" si="1"/>
        <v>0</v>
      </c>
      <c r="G11" s="10">
        <f t="shared" si="0"/>
        <v>221360666</v>
      </c>
    </row>
    <row r="12" spans="1:7" s="1" customFormat="1" ht="15" customHeight="1" x14ac:dyDescent="0.25">
      <c r="A12" s="62">
        <v>6</v>
      </c>
      <c r="B12" s="78" t="s">
        <v>221</v>
      </c>
      <c r="C12" s="8">
        <v>0</v>
      </c>
      <c r="D12" s="8">
        <v>0</v>
      </c>
      <c r="E12" s="8">
        <v>0</v>
      </c>
      <c r="F12" s="8">
        <v>0</v>
      </c>
      <c r="G12" s="8">
        <f t="shared" si="0"/>
        <v>0</v>
      </c>
    </row>
    <row r="13" spans="1:7" s="1" customFormat="1" ht="15" customHeight="1" x14ac:dyDescent="0.25">
      <c r="A13" s="62">
        <v>7</v>
      </c>
      <c r="B13" s="78" t="s">
        <v>222</v>
      </c>
      <c r="C13" s="8">
        <v>0</v>
      </c>
      <c r="D13" s="8">
        <v>0</v>
      </c>
      <c r="E13" s="8">
        <v>0</v>
      </c>
      <c r="F13" s="8">
        <v>0</v>
      </c>
      <c r="G13" s="8">
        <f t="shared" si="0"/>
        <v>0</v>
      </c>
    </row>
    <row r="14" spans="1:7" s="1" customFormat="1" ht="15" customHeight="1" x14ac:dyDescent="0.25">
      <c r="A14" s="62">
        <v>8</v>
      </c>
      <c r="B14" s="9" t="s">
        <v>214</v>
      </c>
      <c r="C14" s="10">
        <v>0</v>
      </c>
      <c r="D14" s="10">
        <f t="shared" ref="D14:F14" si="2">SUM(D12:D13)</f>
        <v>0</v>
      </c>
      <c r="E14" s="10">
        <f t="shared" si="2"/>
        <v>0</v>
      </c>
      <c r="F14" s="10">
        <f t="shared" si="2"/>
        <v>0</v>
      </c>
      <c r="G14" s="10">
        <f t="shared" si="0"/>
        <v>0</v>
      </c>
    </row>
    <row r="15" spans="1:7" s="1" customFormat="1" ht="24" x14ac:dyDescent="0.25">
      <c r="A15" s="62">
        <v>9</v>
      </c>
      <c r="B15" s="78" t="s">
        <v>215</v>
      </c>
      <c r="C15" s="8">
        <v>76676974</v>
      </c>
      <c r="D15" s="8">
        <v>0</v>
      </c>
      <c r="E15" s="8">
        <v>103713885</v>
      </c>
      <c r="F15" s="8">
        <v>-28695456</v>
      </c>
      <c r="G15" s="8">
        <f>SUM(E15:F15)</f>
        <v>75018429</v>
      </c>
    </row>
    <row r="16" spans="1:7" s="1" customFormat="1" ht="24" x14ac:dyDescent="0.25">
      <c r="A16" s="62">
        <v>10</v>
      </c>
      <c r="B16" s="78" t="s">
        <v>216</v>
      </c>
      <c r="C16" s="8">
        <v>25108799</v>
      </c>
      <c r="D16" s="8">
        <v>0</v>
      </c>
      <c r="E16" s="8">
        <v>6796892</v>
      </c>
      <c r="F16" s="8">
        <v>0</v>
      </c>
      <c r="G16" s="8">
        <f t="shared" ref="G16:G45" si="3">SUM(E16:F16)</f>
        <v>6796892</v>
      </c>
    </row>
    <row r="17" spans="1:7" s="1" customFormat="1" ht="24" x14ac:dyDescent="0.25">
      <c r="A17" s="62">
        <v>11</v>
      </c>
      <c r="B17" s="78" t="s">
        <v>271</v>
      </c>
      <c r="C17" s="8">
        <v>187569258</v>
      </c>
      <c r="D17" s="8">
        <v>0</v>
      </c>
      <c r="E17" s="8">
        <v>49386646</v>
      </c>
      <c r="F17" s="8">
        <v>0</v>
      </c>
      <c r="G17" s="8">
        <f t="shared" si="3"/>
        <v>49386646</v>
      </c>
    </row>
    <row r="18" spans="1:7" s="1" customFormat="1" ht="15" customHeight="1" x14ac:dyDescent="0.25">
      <c r="A18" s="62">
        <v>12</v>
      </c>
      <c r="B18" s="78" t="s">
        <v>272</v>
      </c>
      <c r="C18" s="8">
        <v>185137025</v>
      </c>
      <c r="D18" s="8">
        <v>0</v>
      </c>
      <c r="E18" s="8">
        <v>13835824</v>
      </c>
      <c r="F18" s="8">
        <v>0</v>
      </c>
      <c r="G18" s="8">
        <f t="shared" si="3"/>
        <v>13835824</v>
      </c>
    </row>
    <row r="19" spans="1:7" s="1" customFormat="1" ht="22.8" x14ac:dyDescent="0.25">
      <c r="A19" s="62">
        <v>13</v>
      </c>
      <c r="B19" s="9" t="s">
        <v>277</v>
      </c>
      <c r="C19" s="10">
        <f t="shared" ref="C19:F19" si="4">SUM(C15:C18)</f>
        <v>474492056</v>
      </c>
      <c r="D19" s="10">
        <f t="shared" si="4"/>
        <v>0</v>
      </c>
      <c r="E19" s="10">
        <f t="shared" si="4"/>
        <v>173733247</v>
      </c>
      <c r="F19" s="10">
        <f t="shared" si="4"/>
        <v>-28695456</v>
      </c>
      <c r="G19" s="10">
        <f t="shared" si="3"/>
        <v>145037791</v>
      </c>
    </row>
    <row r="20" spans="1:7" s="1" customFormat="1" ht="15" customHeight="1" x14ac:dyDescent="0.25">
      <c r="A20" s="62">
        <v>14</v>
      </c>
      <c r="B20" s="78" t="s">
        <v>273</v>
      </c>
      <c r="C20" s="8">
        <v>13461471</v>
      </c>
      <c r="D20" s="8">
        <v>0</v>
      </c>
      <c r="E20" s="8">
        <v>11674663</v>
      </c>
      <c r="F20" s="8">
        <v>0</v>
      </c>
      <c r="G20" s="8">
        <f t="shared" si="3"/>
        <v>11674663</v>
      </c>
    </row>
    <row r="21" spans="1:7" s="1" customFormat="1" ht="15" customHeight="1" x14ac:dyDescent="0.25">
      <c r="A21" s="62">
        <v>15</v>
      </c>
      <c r="B21" s="78" t="s">
        <v>274</v>
      </c>
      <c r="C21" s="8">
        <v>106373660</v>
      </c>
      <c r="D21" s="8">
        <v>0</v>
      </c>
      <c r="E21" s="8">
        <v>103761346</v>
      </c>
      <c r="F21" s="8">
        <v>0</v>
      </c>
      <c r="G21" s="8">
        <f t="shared" si="3"/>
        <v>103761346</v>
      </c>
    </row>
    <row r="22" spans="1:7" s="1" customFormat="1" ht="15" customHeight="1" x14ac:dyDescent="0.25">
      <c r="A22" s="62">
        <v>16</v>
      </c>
      <c r="B22" s="78" t="s">
        <v>275</v>
      </c>
      <c r="C22" s="8">
        <v>131350</v>
      </c>
      <c r="D22" s="8">
        <v>0</v>
      </c>
      <c r="E22" s="8">
        <v>99400</v>
      </c>
      <c r="F22" s="8">
        <v>0</v>
      </c>
      <c r="G22" s="8">
        <f t="shared" si="3"/>
        <v>99400</v>
      </c>
    </row>
    <row r="23" spans="1:7" s="1" customFormat="1" ht="15" customHeight="1" x14ac:dyDescent="0.25">
      <c r="A23" s="62">
        <v>17</v>
      </c>
      <c r="B23" s="78" t="s">
        <v>276</v>
      </c>
      <c r="C23" s="8">
        <v>0</v>
      </c>
      <c r="D23" s="8">
        <v>0</v>
      </c>
      <c r="E23" s="8">
        <v>0</v>
      </c>
      <c r="F23" s="8">
        <v>0</v>
      </c>
      <c r="G23" s="8">
        <f t="shared" si="3"/>
        <v>0</v>
      </c>
    </row>
    <row r="24" spans="1:7" ht="15" customHeight="1" x14ac:dyDescent="0.25">
      <c r="A24" s="62">
        <v>18</v>
      </c>
      <c r="B24" s="9" t="s">
        <v>278</v>
      </c>
      <c r="C24" s="10">
        <f t="shared" ref="C24:F24" si="5">SUM(C20:C23)</f>
        <v>119966481</v>
      </c>
      <c r="D24" s="10">
        <f t="shared" si="5"/>
        <v>0</v>
      </c>
      <c r="E24" s="10">
        <f t="shared" si="5"/>
        <v>115535409</v>
      </c>
      <c r="F24" s="10">
        <f t="shared" si="5"/>
        <v>0</v>
      </c>
      <c r="G24" s="10">
        <f t="shared" si="3"/>
        <v>115535409</v>
      </c>
    </row>
    <row r="25" spans="1:7" ht="15" customHeight="1" x14ac:dyDescent="0.25">
      <c r="A25" s="62">
        <v>19</v>
      </c>
      <c r="B25" s="78" t="s">
        <v>279</v>
      </c>
      <c r="C25" s="8">
        <v>61713033</v>
      </c>
      <c r="D25" s="8">
        <v>0</v>
      </c>
      <c r="E25" s="8">
        <v>69108206</v>
      </c>
      <c r="F25" s="8">
        <v>0</v>
      </c>
      <c r="G25" s="8">
        <f t="shared" si="3"/>
        <v>69108206</v>
      </c>
    </row>
    <row r="26" spans="1:7" ht="15" customHeight="1" x14ac:dyDescent="0.25">
      <c r="A26" s="62">
        <v>20</v>
      </c>
      <c r="B26" s="78" t="s">
        <v>280</v>
      </c>
      <c r="C26" s="8">
        <v>23837715</v>
      </c>
      <c r="D26" s="8">
        <v>0</v>
      </c>
      <c r="E26" s="8">
        <v>26817561</v>
      </c>
      <c r="F26" s="8">
        <v>0</v>
      </c>
      <c r="G26" s="8">
        <f t="shared" si="3"/>
        <v>26817561</v>
      </c>
    </row>
    <row r="27" spans="1:7" ht="15" customHeight="1" x14ac:dyDescent="0.25">
      <c r="A27" s="62">
        <v>21</v>
      </c>
      <c r="B27" s="78" t="s">
        <v>281</v>
      </c>
      <c r="C27" s="8">
        <v>11159645</v>
      </c>
      <c r="D27" s="8">
        <v>0</v>
      </c>
      <c r="E27" s="8">
        <v>12097267</v>
      </c>
      <c r="F27" s="8">
        <v>0</v>
      </c>
      <c r="G27" s="8">
        <f t="shared" si="3"/>
        <v>12097267</v>
      </c>
    </row>
    <row r="28" spans="1:7" ht="15" customHeight="1" x14ac:dyDescent="0.25">
      <c r="A28" s="62">
        <v>22</v>
      </c>
      <c r="B28" s="9" t="s">
        <v>282</v>
      </c>
      <c r="C28" s="10">
        <v>96710393</v>
      </c>
      <c r="D28" s="10">
        <f t="shared" ref="D28:F28" si="6">SUM(D25:D27)</f>
        <v>0</v>
      </c>
      <c r="E28" s="10">
        <f t="shared" si="6"/>
        <v>108023034</v>
      </c>
      <c r="F28" s="10">
        <f t="shared" si="6"/>
        <v>0</v>
      </c>
      <c r="G28" s="10">
        <f t="shared" si="3"/>
        <v>108023034</v>
      </c>
    </row>
    <row r="29" spans="1:7" ht="15" customHeight="1" x14ac:dyDescent="0.25">
      <c r="A29" s="62">
        <v>23</v>
      </c>
      <c r="B29" s="9" t="s">
        <v>217</v>
      </c>
      <c r="C29" s="10">
        <v>69187196</v>
      </c>
      <c r="D29" s="10">
        <v>0</v>
      </c>
      <c r="E29" s="10">
        <v>76655050</v>
      </c>
      <c r="F29" s="10">
        <v>0</v>
      </c>
      <c r="G29" s="10">
        <f t="shared" si="3"/>
        <v>76655050</v>
      </c>
    </row>
    <row r="30" spans="1:7" ht="15" customHeight="1" x14ac:dyDescent="0.25">
      <c r="A30" s="62">
        <v>24</v>
      </c>
      <c r="B30" s="9" t="s">
        <v>218</v>
      </c>
      <c r="C30" s="10">
        <v>123572310</v>
      </c>
      <c r="D30" s="10">
        <v>0</v>
      </c>
      <c r="E30" s="10">
        <v>130834429</v>
      </c>
      <c r="F30" s="10">
        <v>-28695456</v>
      </c>
      <c r="G30" s="10">
        <f t="shared" si="3"/>
        <v>102138973</v>
      </c>
    </row>
    <row r="31" spans="1:7" ht="22.8" x14ac:dyDescent="0.25">
      <c r="A31" s="62">
        <v>25</v>
      </c>
      <c r="B31" s="9" t="s">
        <v>19</v>
      </c>
      <c r="C31" s="10">
        <f t="shared" ref="C31:E31" si="7">C11+C14+C19-C24-C28-C29-C30</f>
        <v>292409432</v>
      </c>
      <c r="D31" s="10">
        <f t="shared" si="7"/>
        <v>0</v>
      </c>
      <c r="E31" s="10">
        <f t="shared" si="7"/>
        <v>-35954009</v>
      </c>
      <c r="F31" s="10">
        <f t="shared" ref="F31" si="8">F11+F14+F19-F24-F28-F29-F30</f>
        <v>0</v>
      </c>
      <c r="G31" s="10">
        <f t="shared" ref="G31" si="9">G11+G14+G19-G24-G28-G29-G30</f>
        <v>-35954009</v>
      </c>
    </row>
    <row r="32" spans="1:7" ht="15" customHeight="1" x14ac:dyDescent="0.25">
      <c r="A32" s="62">
        <v>26</v>
      </c>
      <c r="B32" s="78" t="s">
        <v>283</v>
      </c>
      <c r="C32" s="8">
        <v>0</v>
      </c>
      <c r="D32" s="8">
        <v>0</v>
      </c>
      <c r="E32" s="8">
        <v>0</v>
      </c>
      <c r="F32" s="8">
        <v>0</v>
      </c>
      <c r="G32" s="8">
        <f t="shared" si="3"/>
        <v>0</v>
      </c>
    </row>
    <row r="33" spans="1:7" ht="24" customHeight="1" x14ac:dyDescent="0.25">
      <c r="A33" s="62">
        <v>27</v>
      </c>
      <c r="B33" s="78" t="s">
        <v>284</v>
      </c>
      <c r="C33" s="8">
        <v>0</v>
      </c>
      <c r="D33" s="8">
        <v>0</v>
      </c>
      <c r="E33" s="8">
        <v>0</v>
      </c>
      <c r="F33" s="8">
        <v>0</v>
      </c>
      <c r="G33" s="8">
        <f t="shared" si="3"/>
        <v>0</v>
      </c>
    </row>
    <row r="34" spans="1:7" ht="24" customHeight="1" x14ac:dyDescent="0.25">
      <c r="A34" s="62">
        <v>28</v>
      </c>
      <c r="B34" s="78" t="s">
        <v>285</v>
      </c>
      <c r="C34" s="8">
        <v>0</v>
      </c>
      <c r="D34" s="8">
        <v>0</v>
      </c>
      <c r="E34" s="8">
        <v>0</v>
      </c>
      <c r="F34" s="8">
        <v>0</v>
      </c>
      <c r="G34" s="8">
        <f t="shared" si="3"/>
        <v>0</v>
      </c>
    </row>
    <row r="35" spans="1:7" ht="24" x14ac:dyDescent="0.25">
      <c r="A35" s="62">
        <v>29</v>
      </c>
      <c r="B35" s="78" t="s">
        <v>286</v>
      </c>
      <c r="C35" s="8">
        <v>14321</v>
      </c>
      <c r="D35" s="8">
        <v>0</v>
      </c>
      <c r="E35" s="8">
        <v>802647</v>
      </c>
      <c r="F35" s="8">
        <v>0</v>
      </c>
      <c r="G35" s="8">
        <f t="shared" si="3"/>
        <v>802647</v>
      </c>
    </row>
    <row r="36" spans="1:7" ht="24" x14ac:dyDescent="0.25">
      <c r="A36" s="62">
        <v>30</v>
      </c>
      <c r="B36" s="78" t="s">
        <v>287</v>
      </c>
      <c r="C36" s="8">
        <v>0</v>
      </c>
      <c r="D36" s="8">
        <v>0</v>
      </c>
      <c r="E36" s="8">
        <v>0</v>
      </c>
      <c r="F36" s="8">
        <v>0</v>
      </c>
      <c r="G36" s="8">
        <f t="shared" si="3"/>
        <v>0</v>
      </c>
    </row>
    <row r="37" spans="1:7" ht="22.8" x14ac:dyDescent="0.25">
      <c r="A37" s="62">
        <v>31</v>
      </c>
      <c r="B37" s="9" t="s">
        <v>288</v>
      </c>
      <c r="C37" s="10">
        <f t="shared" ref="C37:D37" si="10">SUM(C32:C36)</f>
        <v>14321</v>
      </c>
      <c r="D37" s="10">
        <f t="shared" si="10"/>
        <v>0</v>
      </c>
      <c r="E37" s="10">
        <f>SUM(E32:E36)</f>
        <v>802647</v>
      </c>
      <c r="F37" s="10">
        <f>SUM(F32:F36)</f>
        <v>0</v>
      </c>
      <c r="G37" s="10">
        <f t="shared" si="3"/>
        <v>802647</v>
      </c>
    </row>
    <row r="38" spans="1:7" ht="24" x14ac:dyDescent="0.25">
      <c r="A38" s="62">
        <v>32</v>
      </c>
      <c r="B38" s="78" t="s">
        <v>293</v>
      </c>
      <c r="C38" s="8">
        <v>0</v>
      </c>
      <c r="D38" s="8">
        <v>0</v>
      </c>
      <c r="E38" s="8">
        <v>0</v>
      </c>
      <c r="F38" s="8">
        <v>0</v>
      </c>
      <c r="G38" s="8">
        <f t="shared" si="3"/>
        <v>0</v>
      </c>
    </row>
    <row r="39" spans="1:7" ht="36" x14ac:dyDescent="0.25">
      <c r="A39" s="62">
        <v>33</v>
      </c>
      <c r="B39" s="78" t="s">
        <v>289</v>
      </c>
      <c r="C39" s="8">
        <v>0</v>
      </c>
      <c r="D39" s="8">
        <v>0</v>
      </c>
      <c r="E39" s="8">
        <v>0</v>
      </c>
      <c r="F39" s="8">
        <v>0</v>
      </c>
      <c r="G39" s="8">
        <f t="shared" si="3"/>
        <v>0</v>
      </c>
    </row>
    <row r="40" spans="1:7" ht="15" customHeight="1" x14ac:dyDescent="0.25">
      <c r="A40" s="62">
        <v>34</v>
      </c>
      <c r="B40" s="78" t="s">
        <v>290</v>
      </c>
      <c r="C40" s="8">
        <v>36814</v>
      </c>
      <c r="D40" s="8">
        <v>0</v>
      </c>
      <c r="E40" s="8">
        <v>28504</v>
      </c>
      <c r="F40" s="8">
        <v>0</v>
      </c>
      <c r="G40" s="8">
        <f t="shared" si="3"/>
        <v>28504</v>
      </c>
    </row>
    <row r="41" spans="1:7" ht="24" x14ac:dyDescent="0.25">
      <c r="A41" s="62">
        <v>35</v>
      </c>
      <c r="B41" s="78" t="s">
        <v>292</v>
      </c>
      <c r="C41" s="8">
        <v>0</v>
      </c>
      <c r="D41" s="8">
        <v>0</v>
      </c>
      <c r="E41" s="8">
        <v>0</v>
      </c>
      <c r="F41" s="8">
        <v>0</v>
      </c>
      <c r="G41" s="8">
        <f t="shared" si="3"/>
        <v>0</v>
      </c>
    </row>
    <row r="42" spans="1:7" ht="15" customHeight="1" x14ac:dyDescent="0.25">
      <c r="A42" s="62">
        <v>36</v>
      </c>
      <c r="B42" s="78" t="s">
        <v>291</v>
      </c>
      <c r="C42" s="8">
        <v>0</v>
      </c>
      <c r="D42" s="8">
        <v>0</v>
      </c>
      <c r="E42" s="8">
        <v>0</v>
      </c>
      <c r="F42" s="8">
        <v>0</v>
      </c>
      <c r="G42" s="8">
        <f t="shared" si="3"/>
        <v>0</v>
      </c>
    </row>
    <row r="43" spans="1:7" ht="22.8" x14ac:dyDescent="0.25">
      <c r="A43" s="62">
        <v>37</v>
      </c>
      <c r="B43" s="9" t="s">
        <v>294</v>
      </c>
      <c r="C43" s="10">
        <f t="shared" ref="C43:F43" si="11">SUM(C38:C42)</f>
        <v>36814</v>
      </c>
      <c r="D43" s="10">
        <f t="shared" si="11"/>
        <v>0</v>
      </c>
      <c r="E43" s="10">
        <f t="shared" si="11"/>
        <v>28504</v>
      </c>
      <c r="F43" s="10">
        <f t="shared" si="11"/>
        <v>0</v>
      </c>
      <c r="G43" s="10">
        <f t="shared" si="3"/>
        <v>28504</v>
      </c>
    </row>
    <row r="44" spans="1:7" ht="22.8" x14ac:dyDescent="0.25">
      <c r="A44" s="62">
        <v>38</v>
      </c>
      <c r="B44" s="9" t="s">
        <v>219</v>
      </c>
      <c r="C44" s="10">
        <f t="shared" ref="C44:F44" si="12">C37-C43</f>
        <v>-22493</v>
      </c>
      <c r="D44" s="10">
        <f t="shared" si="12"/>
        <v>0</v>
      </c>
      <c r="E44" s="10">
        <f t="shared" si="12"/>
        <v>774143</v>
      </c>
      <c r="F44" s="10">
        <f t="shared" si="12"/>
        <v>0</v>
      </c>
      <c r="G44" s="10">
        <f t="shared" si="3"/>
        <v>774143</v>
      </c>
    </row>
    <row r="45" spans="1:7" ht="16.5" customHeight="1" x14ac:dyDescent="0.25">
      <c r="A45" s="62">
        <v>39</v>
      </c>
      <c r="B45" s="9" t="s">
        <v>295</v>
      </c>
      <c r="C45" s="10">
        <f t="shared" ref="C45:D45" si="13">C31+C44</f>
        <v>292386939</v>
      </c>
      <c r="D45" s="10">
        <f t="shared" si="13"/>
        <v>0</v>
      </c>
      <c r="E45" s="10">
        <f>E31+E44</f>
        <v>-35179866</v>
      </c>
      <c r="F45" s="10">
        <f>F31+F44</f>
        <v>0</v>
      </c>
      <c r="G45" s="10">
        <f t="shared" si="3"/>
        <v>-35179866</v>
      </c>
    </row>
    <row r="46" spans="1:7" ht="18" customHeight="1" x14ac:dyDescent="0.25">
      <c r="C46" s="22"/>
      <c r="D46" s="22"/>
      <c r="E46" s="22"/>
      <c r="F46" s="22"/>
      <c r="G46" s="22"/>
    </row>
    <row r="47" spans="1:7" x14ac:dyDescent="0.25">
      <c r="C47" s="22"/>
      <c r="D47" s="22"/>
      <c r="E47" s="22"/>
      <c r="F47" s="22"/>
      <c r="G47" s="22"/>
    </row>
    <row r="48" spans="1:7" x14ac:dyDescent="0.25">
      <c r="C48" s="22"/>
      <c r="D48" s="22"/>
      <c r="E48" s="22"/>
      <c r="F48" s="22"/>
      <c r="G48" s="22"/>
    </row>
    <row r="49" spans="3:7" x14ac:dyDescent="0.25">
      <c r="C49" s="20"/>
      <c r="D49" s="20"/>
      <c r="E49" s="20"/>
      <c r="F49" s="20"/>
      <c r="G49" s="20"/>
    </row>
    <row r="50" spans="3:7" x14ac:dyDescent="0.25">
      <c r="C50" s="20"/>
      <c r="D50" s="20"/>
      <c r="E50" s="20"/>
      <c r="F50" s="20"/>
      <c r="G50" s="20"/>
    </row>
    <row r="51" spans="3:7" x14ac:dyDescent="0.25">
      <c r="C51" s="22"/>
      <c r="D51" s="22"/>
      <c r="E51" s="22"/>
      <c r="F51" s="22"/>
      <c r="G51" s="22"/>
    </row>
    <row r="52" spans="3:7" x14ac:dyDescent="0.25">
      <c r="C52" s="22"/>
      <c r="D52" s="22"/>
      <c r="E52" s="22"/>
      <c r="F52" s="22"/>
      <c r="G52" s="22"/>
    </row>
    <row r="53" spans="3:7" x14ac:dyDescent="0.25">
      <c r="C53" s="22"/>
      <c r="D53" s="22"/>
      <c r="E53" s="22"/>
      <c r="F53" s="22"/>
      <c r="G53" s="22"/>
    </row>
    <row r="54" spans="3:7" x14ac:dyDescent="0.25">
      <c r="C54" s="22"/>
      <c r="D54" s="22"/>
      <c r="E54" s="22"/>
      <c r="F54" s="22"/>
      <c r="G54" s="22"/>
    </row>
  </sheetData>
  <mergeCells count="1">
    <mergeCell ref="A4:G4"/>
  </mergeCells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F26"/>
  <sheetViews>
    <sheetView zoomScaleNormal="100" workbookViewId="0"/>
  </sheetViews>
  <sheetFormatPr defaultRowHeight="12.6" x14ac:dyDescent="0.25"/>
  <cols>
    <col min="1" max="1" width="5.6640625" style="4" customWidth="1"/>
    <col min="2" max="2" width="43.44140625" style="4" customWidth="1"/>
    <col min="3" max="5" width="11.6640625" style="4" customWidth="1"/>
    <col min="6" max="6" width="10.6640625" style="4" customWidth="1"/>
  </cols>
  <sheetData>
    <row r="1" spans="1:6" s="1" customFormat="1" ht="13.95" customHeight="1" x14ac:dyDescent="0.25">
      <c r="A1" s="2"/>
      <c r="B1" s="2"/>
      <c r="C1" s="2"/>
      <c r="D1" s="2"/>
      <c r="E1" s="3" t="s">
        <v>220</v>
      </c>
    </row>
    <row r="2" spans="1:6" s="1" customFormat="1" ht="13.95" customHeight="1" x14ac:dyDescent="0.25">
      <c r="A2" s="2"/>
      <c r="B2" s="2"/>
      <c r="C2" s="2"/>
      <c r="D2" s="2"/>
      <c r="E2" s="3" t="str">
        <f>'4. melléklet'!F2</f>
        <v>a  7/2024. (V.30.) önkormányzati rendelethez</v>
      </c>
    </row>
    <row r="3" spans="1:6" s="1" customFormat="1" ht="13.95" customHeight="1" x14ac:dyDescent="0.25">
      <c r="A3" s="2"/>
      <c r="B3" s="2"/>
      <c r="C3" s="2"/>
      <c r="D3" s="2"/>
      <c r="E3" s="2"/>
      <c r="F3" s="2"/>
    </row>
    <row r="4" spans="1:6" s="1" customFormat="1" ht="15" customHeight="1" x14ac:dyDescent="0.25">
      <c r="A4" s="347" t="s">
        <v>717</v>
      </c>
      <c r="B4" s="347"/>
      <c r="C4" s="347"/>
      <c r="D4" s="347"/>
      <c r="E4" s="347"/>
      <c r="F4" s="70"/>
    </row>
    <row r="5" spans="1:6" s="1" customFormat="1" ht="6.75" customHeight="1" x14ac:dyDescent="0.25">
      <c r="A5" s="7"/>
      <c r="B5" s="7"/>
      <c r="C5" s="7"/>
      <c r="D5" s="7"/>
      <c r="E5" s="7"/>
      <c r="F5" s="7"/>
    </row>
    <row r="6" spans="1:6" s="1" customFormat="1" ht="15" customHeight="1" x14ac:dyDescent="0.25">
      <c r="A6" s="62"/>
      <c r="B6" s="79" t="s">
        <v>241</v>
      </c>
      <c r="C6" s="62" t="s">
        <v>242</v>
      </c>
      <c r="D6" s="62" t="s">
        <v>243</v>
      </c>
      <c r="E6" s="62" t="s">
        <v>244</v>
      </c>
    </row>
    <row r="7" spans="1:6" s="1" customFormat="1" ht="48" x14ac:dyDescent="0.25">
      <c r="A7" s="62">
        <v>1</v>
      </c>
      <c r="B7" s="62" t="s">
        <v>96</v>
      </c>
      <c r="C7" s="62" t="s">
        <v>373</v>
      </c>
      <c r="D7" s="62" t="s">
        <v>374</v>
      </c>
      <c r="E7" s="62" t="s">
        <v>372</v>
      </c>
      <c r="F7" s="21"/>
    </row>
    <row r="8" spans="1:6" s="1" customFormat="1" ht="15" customHeight="1" x14ac:dyDescent="0.25">
      <c r="A8" s="62">
        <v>2</v>
      </c>
      <c r="B8" s="78" t="s">
        <v>0</v>
      </c>
      <c r="C8" s="8">
        <v>408924713</v>
      </c>
      <c r="D8" s="8">
        <v>1533297</v>
      </c>
      <c r="E8" s="77">
        <f>SUM(C8:D8)</f>
        <v>410458010</v>
      </c>
      <c r="F8" s="20"/>
    </row>
    <row r="9" spans="1:6" s="1" customFormat="1" ht="15" customHeight="1" x14ac:dyDescent="0.25">
      <c r="A9" s="62">
        <v>3</v>
      </c>
      <c r="B9" s="78" t="s">
        <v>1</v>
      </c>
      <c r="C9" s="8">
        <v>444143658</v>
      </c>
      <c r="D9" s="8">
        <v>30322629</v>
      </c>
      <c r="E9" s="77">
        <f>SUM(C9:D9)</f>
        <v>474466287</v>
      </c>
      <c r="F9" s="20"/>
    </row>
    <row r="10" spans="1:6" s="1" customFormat="1" ht="15" customHeight="1" x14ac:dyDescent="0.25">
      <c r="A10" s="62">
        <v>4</v>
      </c>
      <c r="B10" s="9" t="s">
        <v>2</v>
      </c>
      <c r="C10" s="10">
        <f>C8-C9</f>
        <v>-35218945</v>
      </c>
      <c r="D10" s="10">
        <f>D8-D9</f>
        <v>-28789332</v>
      </c>
      <c r="E10" s="10">
        <f>E8-E9</f>
        <v>-64008277</v>
      </c>
      <c r="F10" s="20"/>
    </row>
    <row r="11" spans="1:6" s="1" customFormat="1" ht="15" customHeight="1" x14ac:dyDescent="0.25">
      <c r="A11" s="62">
        <v>5</v>
      </c>
      <c r="B11" s="78" t="s">
        <v>3</v>
      </c>
      <c r="C11" s="8">
        <v>756185837</v>
      </c>
      <c r="D11" s="8">
        <v>29364536</v>
      </c>
      <c r="E11" s="77">
        <f t="shared" ref="E11:E26" si="0">SUM(C11:D11)</f>
        <v>785550373</v>
      </c>
      <c r="F11" s="20"/>
    </row>
    <row r="12" spans="1:6" s="1" customFormat="1" ht="15" customHeight="1" x14ac:dyDescent="0.25">
      <c r="A12" s="62">
        <v>6</v>
      </c>
      <c r="B12" s="78" t="s">
        <v>4</v>
      </c>
      <c r="C12" s="8">
        <v>332227551</v>
      </c>
      <c r="D12" s="8">
        <v>0</v>
      </c>
      <c r="E12" s="77">
        <f t="shared" si="0"/>
        <v>332227551</v>
      </c>
      <c r="F12" s="20"/>
    </row>
    <row r="13" spans="1:6" s="1" customFormat="1" ht="22.8" x14ac:dyDescent="0.25">
      <c r="A13" s="62">
        <v>7</v>
      </c>
      <c r="B13" s="9" t="s">
        <v>856</v>
      </c>
      <c r="C13" s="10">
        <f>C11-C12</f>
        <v>423958286</v>
      </c>
      <c r="D13" s="10">
        <f>D11-D12</f>
        <v>29364536</v>
      </c>
      <c r="E13" s="88">
        <f t="shared" si="0"/>
        <v>453322822</v>
      </c>
      <c r="F13" s="20"/>
    </row>
    <row r="14" spans="1:6" s="1" customFormat="1" ht="15" customHeight="1" x14ac:dyDescent="0.25">
      <c r="A14" s="62">
        <v>8</v>
      </c>
      <c r="B14" s="9" t="s">
        <v>5</v>
      </c>
      <c r="C14" s="10">
        <f>C10+C13</f>
        <v>388739341</v>
      </c>
      <c r="D14" s="10">
        <f>D10+D13</f>
        <v>575204</v>
      </c>
      <c r="E14" s="88">
        <f t="shared" si="0"/>
        <v>389314545</v>
      </c>
      <c r="F14" s="20"/>
    </row>
    <row r="15" spans="1:6" s="1" customFormat="1" ht="15" customHeight="1" x14ac:dyDescent="0.25">
      <c r="A15" s="62">
        <v>9</v>
      </c>
      <c r="B15" s="78" t="s">
        <v>6</v>
      </c>
      <c r="C15" s="8">
        <v>0</v>
      </c>
      <c r="D15" s="8">
        <v>0</v>
      </c>
      <c r="E15" s="77">
        <f t="shared" si="0"/>
        <v>0</v>
      </c>
      <c r="F15" s="20"/>
    </row>
    <row r="16" spans="1:6" s="1" customFormat="1" ht="15" customHeight="1" x14ac:dyDescent="0.25">
      <c r="A16" s="62">
        <v>10</v>
      </c>
      <c r="B16" s="78" t="s">
        <v>7</v>
      </c>
      <c r="C16" s="8">
        <v>0</v>
      </c>
      <c r="D16" s="8">
        <v>0</v>
      </c>
      <c r="E16" s="77">
        <f t="shared" si="0"/>
        <v>0</v>
      </c>
      <c r="F16" s="20"/>
    </row>
    <row r="17" spans="1:6" s="1" customFormat="1" ht="22.8" x14ac:dyDescent="0.25">
      <c r="A17" s="62">
        <v>11</v>
      </c>
      <c r="B17" s="9" t="s">
        <v>8</v>
      </c>
      <c r="C17" s="10">
        <f>C15-C16</f>
        <v>0</v>
      </c>
      <c r="D17" s="10">
        <f>D15-D16</f>
        <v>0</v>
      </c>
      <c r="E17" s="88">
        <f t="shared" si="0"/>
        <v>0</v>
      </c>
      <c r="F17" s="20"/>
    </row>
    <row r="18" spans="1:6" s="1" customFormat="1" ht="15" customHeight="1" x14ac:dyDescent="0.25">
      <c r="A18" s="62">
        <v>12</v>
      </c>
      <c r="B18" s="78" t="s">
        <v>9</v>
      </c>
      <c r="C18" s="8">
        <v>0</v>
      </c>
      <c r="D18" s="8">
        <v>0</v>
      </c>
      <c r="E18" s="77">
        <f t="shared" si="0"/>
        <v>0</v>
      </c>
      <c r="F18" s="20"/>
    </row>
    <row r="19" spans="1:6" s="1" customFormat="1" ht="15" customHeight="1" x14ac:dyDescent="0.25">
      <c r="A19" s="62">
        <v>13</v>
      </c>
      <c r="B19" s="78" t="s">
        <v>10</v>
      </c>
      <c r="C19" s="8">
        <v>0</v>
      </c>
      <c r="D19" s="8">
        <v>0</v>
      </c>
      <c r="E19" s="77">
        <f t="shared" si="0"/>
        <v>0</v>
      </c>
      <c r="F19" s="20"/>
    </row>
    <row r="20" spans="1:6" s="1" customFormat="1" ht="22.8" x14ac:dyDescent="0.25">
      <c r="A20" s="62">
        <v>14</v>
      </c>
      <c r="B20" s="9" t="s">
        <v>11</v>
      </c>
      <c r="C20" s="10">
        <f>C18-C19</f>
        <v>0</v>
      </c>
      <c r="D20" s="10">
        <f>D18-D19</f>
        <v>0</v>
      </c>
      <c r="E20" s="88">
        <f t="shared" si="0"/>
        <v>0</v>
      </c>
      <c r="F20" s="20"/>
    </row>
    <row r="21" spans="1:6" s="1" customFormat="1" ht="15" customHeight="1" x14ac:dyDescent="0.25">
      <c r="A21" s="62">
        <v>15</v>
      </c>
      <c r="B21" s="9" t="s">
        <v>12</v>
      </c>
      <c r="C21" s="10">
        <f>C17+C20</f>
        <v>0</v>
      </c>
      <c r="D21" s="10">
        <f>D17+D20</f>
        <v>0</v>
      </c>
      <c r="E21" s="88">
        <f t="shared" si="0"/>
        <v>0</v>
      </c>
      <c r="F21" s="20"/>
    </row>
    <row r="22" spans="1:6" s="1" customFormat="1" ht="15" customHeight="1" x14ac:dyDescent="0.25">
      <c r="A22" s="62">
        <v>16</v>
      </c>
      <c r="B22" s="9" t="s">
        <v>13</v>
      </c>
      <c r="C22" s="10">
        <f>C14+C21</f>
        <v>388739341</v>
      </c>
      <c r="D22" s="10">
        <f>D14+D21</f>
        <v>575204</v>
      </c>
      <c r="E22" s="88">
        <f t="shared" si="0"/>
        <v>389314545</v>
      </c>
      <c r="F22" s="20"/>
    </row>
    <row r="23" spans="1:6" s="1" customFormat="1" ht="22.8" x14ac:dyDescent="0.25">
      <c r="A23" s="62">
        <v>17</v>
      </c>
      <c r="B23" s="9" t="s">
        <v>14</v>
      </c>
      <c r="C23" s="10">
        <v>1001520</v>
      </c>
      <c r="D23" s="10">
        <v>8825</v>
      </c>
      <c r="E23" s="88">
        <f t="shared" si="0"/>
        <v>1010345</v>
      </c>
      <c r="F23" s="2"/>
    </row>
    <row r="24" spans="1:6" ht="15" customHeight="1" x14ac:dyDescent="0.25">
      <c r="A24" s="62">
        <v>18</v>
      </c>
      <c r="B24" s="9" t="s">
        <v>15</v>
      </c>
      <c r="C24" s="10">
        <f>C14-C23</f>
        <v>387737821</v>
      </c>
      <c r="D24" s="10">
        <f>D14-D23</f>
        <v>566379</v>
      </c>
      <c r="E24" s="88">
        <f t="shared" si="0"/>
        <v>388304200</v>
      </c>
    </row>
    <row r="25" spans="1:6" ht="22.8" x14ac:dyDescent="0.25">
      <c r="A25" s="62">
        <v>19</v>
      </c>
      <c r="B25" s="9" t="s">
        <v>17</v>
      </c>
      <c r="C25" s="10">
        <v>0</v>
      </c>
      <c r="D25" s="10">
        <v>0</v>
      </c>
      <c r="E25" s="88">
        <f t="shared" si="0"/>
        <v>0</v>
      </c>
    </row>
    <row r="26" spans="1:6" ht="22.8" x14ac:dyDescent="0.25">
      <c r="A26" s="62">
        <v>20</v>
      </c>
      <c r="B26" s="9" t="s">
        <v>16</v>
      </c>
      <c r="C26" s="10">
        <f>C21-C25</f>
        <v>0</v>
      </c>
      <c r="D26" s="10">
        <f>D21-D25</f>
        <v>0</v>
      </c>
      <c r="E26" s="88">
        <f t="shared" si="0"/>
        <v>0</v>
      </c>
    </row>
  </sheetData>
  <mergeCells count="1">
    <mergeCell ref="A4:E4"/>
  </mergeCells>
  <phoneticPr fontId="1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K47"/>
  <sheetViews>
    <sheetView zoomScaleNormal="100" workbookViewId="0"/>
  </sheetViews>
  <sheetFormatPr defaultRowHeight="12.6" x14ac:dyDescent="0.25"/>
  <cols>
    <col min="1" max="1" width="5.6640625" style="4" customWidth="1"/>
    <col min="2" max="2" width="40.109375" style="4" customWidth="1"/>
    <col min="3" max="5" width="10.6640625" style="4" customWidth="1"/>
    <col min="6" max="6" width="8.6640625" style="4" customWidth="1"/>
    <col min="8" max="8" width="11" bestFit="1" customWidth="1"/>
    <col min="9" max="9" width="9.5546875" bestFit="1" customWidth="1"/>
    <col min="10" max="10" width="9.88671875" bestFit="1" customWidth="1"/>
    <col min="11" max="11" width="9.33203125" bestFit="1" customWidth="1"/>
  </cols>
  <sheetData>
    <row r="1" spans="1:7" s="1" customFormat="1" ht="13.2" customHeight="1" x14ac:dyDescent="0.25">
      <c r="A1" s="2"/>
      <c r="B1" s="2"/>
      <c r="C1" s="2"/>
      <c r="D1" s="2"/>
      <c r="E1" s="2"/>
      <c r="F1" s="3" t="s">
        <v>229</v>
      </c>
      <c r="G1" s="2"/>
    </row>
    <row r="2" spans="1:7" s="1" customFormat="1" ht="13.2" customHeight="1" x14ac:dyDescent="0.25">
      <c r="A2" s="2"/>
      <c r="B2" s="2"/>
      <c r="C2" s="2"/>
      <c r="D2" s="2"/>
      <c r="E2" s="2"/>
      <c r="F2" s="3" t="str">
        <f>'1. melléklet'!E2</f>
        <v>a  7/2024. (V.30.) önkormányzati rendelethez</v>
      </c>
      <c r="G2" s="2"/>
    </row>
    <row r="3" spans="1:7" s="1" customFormat="1" ht="13.2" customHeight="1" x14ac:dyDescent="0.25">
      <c r="A3" s="2"/>
      <c r="B3" s="2"/>
      <c r="C3" s="2"/>
      <c r="D3" s="2"/>
      <c r="E3" s="2"/>
      <c r="F3" s="2"/>
      <c r="G3" s="2"/>
    </row>
    <row r="4" spans="1:7" s="1" customFormat="1" ht="15" customHeight="1" x14ac:dyDescent="0.25">
      <c r="A4" s="348" t="s">
        <v>718</v>
      </c>
      <c r="B4" s="348"/>
      <c r="C4" s="348"/>
      <c r="D4" s="348"/>
      <c r="E4" s="348"/>
      <c r="F4" s="348"/>
      <c r="G4" s="2"/>
    </row>
    <row r="5" spans="1:7" s="1" customFormat="1" ht="6.75" customHeight="1" x14ac:dyDescent="0.25">
      <c r="A5" s="36"/>
      <c r="B5" s="36"/>
      <c r="C5" s="36"/>
      <c r="D5" s="36"/>
      <c r="E5" s="36"/>
      <c r="F5" s="3"/>
      <c r="G5" s="2"/>
    </row>
    <row r="6" spans="1:7" s="1" customFormat="1" ht="15" customHeight="1" x14ac:dyDescent="0.25">
      <c r="A6" s="62"/>
      <c r="B6" s="79" t="s">
        <v>241</v>
      </c>
      <c r="C6" s="62" t="s">
        <v>242</v>
      </c>
      <c r="D6" s="62" t="s">
        <v>243</v>
      </c>
      <c r="E6" s="62" t="s">
        <v>244</v>
      </c>
      <c r="F6" s="62" t="s">
        <v>245</v>
      </c>
      <c r="G6" s="2"/>
    </row>
    <row r="7" spans="1:7" s="1" customFormat="1" ht="24" x14ac:dyDescent="0.25">
      <c r="A7" s="89">
        <v>1</v>
      </c>
      <c r="B7" s="90" t="s">
        <v>96</v>
      </c>
      <c r="C7" s="89" t="s">
        <v>109</v>
      </c>
      <c r="D7" s="89" t="s">
        <v>110</v>
      </c>
      <c r="E7" s="62" t="s">
        <v>111</v>
      </c>
      <c r="F7" s="62" t="s">
        <v>113</v>
      </c>
    </row>
    <row r="8" spans="1:7" s="1" customFormat="1" ht="15" customHeight="1" x14ac:dyDescent="0.25">
      <c r="A8" s="79">
        <v>2</v>
      </c>
      <c r="B8" s="349" t="s">
        <v>70</v>
      </c>
      <c r="C8" s="349"/>
      <c r="D8" s="349"/>
      <c r="E8" s="349"/>
      <c r="F8" s="349"/>
    </row>
    <row r="9" spans="1:7" s="1" customFormat="1" ht="15" customHeight="1" x14ac:dyDescent="0.25">
      <c r="A9" s="89">
        <v>3</v>
      </c>
      <c r="B9" s="91" t="s">
        <v>311</v>
      </c>
      <c r="C9" s="38">
        <f>SUM(C10:C11)</f>
        <v>61785847</v>
      </c>
      <c r="D9" s="38">
        <f t="shared" ref="D9:E9" si="0">SUM(D10:D11)</f>
        <v>81439195</v>
      </c>
      <c r="E9" s="38">
        <f t="shared" si="0"/>
        <v>81439195</v>
      </c>
      <c r="F9" s="156">
        <f>E9/D9</f>
        <v>1</v>
      </c>
    </row>
    <row r="10" spans="1:7" s="1" customFormat="1" ht="15" customHeight="1" x14ac:dyDescent="0.25">
      <c r="A10" s="79">
        <v>4</v>
      </c>
      <c r="B10" s="42" t="s">
        <v>75</v>
      </c>
      <c r="C10" s="39">
        <f>'6. melléklet'!E10</f>
        <v>55896947</v>
      </c>
      <c r="D10" s="39">
        <f>'6. melléklet'!F10</f>
        <v>75018429</v>
      </c>
      <c r="E10" s="39">
        <f>'6. melléklet'!G10</f>
        <v>75018429</v>
      </c>
      <c r="F10" s="156">
        <f>E10/D10</f>
        <v>1</v>
      </c>
    </row>
    <row r="11" spans="1:7" s="1" customFormat="1" ht="24" x14ac:dyDescent="0.25">
      <c r="A11" s="89">
        <v>5</v>
      </c>
      <c r="B11" s="92" t="s">
        <v>313</v>
      </c>
      <c r="C11" s="39">
        <f>'6. melléklet'!E17</f>
        <v>5888900</v>
      </c>
      <c r="D11" s="39">
        <f>'6. melléklet'!F17</f>
        <v>6420766</v>
      </c>
      <c r="E11" s="39">
        <f>'6. melléklet'!G17</f>
        <v>6420766</v>
      </c>
      <c r="F11" s="158">
        <f>E11/D11</f>
        <v>1</v>
      </c>
    </row>
    <row r="12" spans="1:7" s="1" customFormat="1" ht="24" x14ac:dyDescent="0.25">
      <c r="A12" s="79">
        <v>6</v>
      </c>
      <c r="B12" s="67" t="s">
        <v>312</v>
      </c>
      <c r="C12" s="37">
        <f>'6. melléklet'!E37</f>
        <v>0</v>
      </c>
      <c r="D12" s="37">
        <f>'6. melléklet'!F37</f>
        <v>49248541</v>
      </c>
      <c r="E12" s="37">
        <f>'6. melléklet'!G37</f>
        <v>49248541</v>
      </c>
      <c r="F12" s="156">
        <f t="shared" ref="F12" si="1">E12/D12</f>
        <v>1</v>
      </c>
    </row>
    <row r="13" spans="1:7" s="1" customFormat="1" ht="15" customHeight="1" x14ac:dyDescent="0.25">
      <c r="A13" s="89">
        <v>7</v>
      </c>
      <c r="B13" s="93" t="s">
        <v>71</v>
      </c>
      <c r="C13" s="37">
        <f>SUM(C14:C16)</f>
        <v>122000000</v>
      </c>
      <c r="D13" s="37">
        <f>SUM(D14:D16)</f>
        <v>121572052</v>
      </c>
      <c r="E13" s="37">
        <f>SUM(E14:E16)</f>
        <v>130709409</v>
      </c>
      <c r="F13" s="156">
        <f t="shared" ref="F13:F27" si="2">E13/D13</f>
        <v>1.0751600129279713</v>
      </c>
    </row>
    <row r="14" spans="1:7" s="1" customFormat="1" ht="15" customHeight="1" x14ac:dyDescent="0.25">
      <c r="A14" s="79">
        <v>8</v>
      </c>
      <c r="B14" s="42" t="s">
        <v>72</v>
      </c>
      <c r="C14" s="39">
        <f>'6. melléklet'!E19</f>
        <v>66000000</v>
      </c>
      <c r="D14" s="39">
        <f>'6. melléklet'!F19</f>
        <v>66000000</v>
      </c>
      <c r="E14" s="39">
        <f>'6. melléklet'!G19</f>
        <v>67320394</v>
      </c>
      <c r="F14" s="158">
        <f t="shared" si="2"/>
        <v>1.0200059696969697</v>
      </c>
    </row>
    <row r="15" spans="1:7" s="1" customFormat="1" ht="15" customHeight="1" x14ac:dyDescent="0.25">
      <c r="A15" s="89">
        <v>9</v>
      </c>
      <c r="B15" s="42" t="s">
        <v>73</v>
      </c>
      <c r="C15" s="39">
        <f>'6. melléklet'!E20</f>
        <v>54500000</v>
      </c>
      <c r="D15" s="39">
        <f>'6. melléklet'!F20</f>
        <v>54500000</v>
      </c>
      <c r="E15" s="39">
        <f>'6. melléklet'!G20</f>
        <v>62316963</v>
      </c>
      <c r="F15" s="158">
        <f t="shared" si="2"/>
        <v>1.143430513761468</v>
      </c>
    </row>
    <row r="16" spans="1:7" s="1" customFormat="1" ht="15" customHeight="1" x14ac:dyDescent="0.25">
      <c r="A16" s="79">
        <v>10</v>
      </c>
      <c r="B16" s="42" t="s">
        <v>74</v>
      </c>
      <c r="C16" s="39">
        <f>'6. melléklet'!E23</f>
        <v>1500000</v>
      </c>
      <c r="D16" s="39">
        <f>'6. melléklet'!F23</f>
        <v>1072052</v>
      </c>
      <c r="E16" s="39">
        <f>'6. melléklet'!G23</f>
        <v>1072052</v>
      </c>
      <c r="F16" s="158">
        <f t="shared" si="2"/>
        <v>1</v>
      </c>
    </row>
    <row r="17" spans="1:6" s="1" customFormat="1" ht="15" customHeight="1" x14ac:dyDescent="0.25">
      <c r="A17" s="89">
        <v>11</v>
      </c>
      <c r="B17" s="93" t="s">
        <v>20</v>
      </c>
      <c r="C17" s="37">
        <f>'6. melléklet'!E24+'7. melléklet '!E9</f>
        <v>111967485</v>
      </c>
      <c r="D17" s="37">
        <f>'6. melléklet'!F24+'7. melléklet '!F9</f>
        <v>136383725</v>
      </c>
      <c r="E17" s="37">
        <f>'6. melléklet'!G24+'7. melléklet '!G9</f>
        <v>145276377</v>
      </c>
      <c r="F17" s="156">
        <f>E17/D17</f>
        <v>1.0652031758188156</v>
      </c>
    </row>
    <row r="18" spans="1:6" s="1" customFormat="1" ht="15" customHeight="1" x14ac:dyDescent="0.25">
      <c r="A18" s="79">
        <v>12</v>
      </c>
      <c r="B18" s="93" t="s">
        <v>314</v>
      </c>
      <c r="C18" s="37">
        <f>'6. melléklet'!E39</f>
        <v>27527559</v>
      </c>
      <c r="D18" s="37">
        <f>'6. melléklet'!F39</f>
        <v>1727559</v>
      </c>
      <c r="E18" s="37">
        <f>'6. melléklet'!G39</f>
        <v>1747559</v>
      </c>
      <c r="F18" s="156">
        <f t="shared" ref="F18:F19" si="3">E18/D18</f>
        <v>1.0115770286282553</v>
      </c>
    </row>
    <row r="19" spans="1:6" s="1" customFormat="1" ht="15" customHeight="1" x14ac:dyDescent="0.25">
      <c r="A19" s="89">
        <v>13</v>
      </c>
      <c r="B19" s="93" t="s">
        <v>315</v>
      </c>
      <c r="C19" s="38">
        <f>'6. melléklet'!E34</f>
        <v>687246</v>
      </c>
      <c r="D19" s="38">
        <f>'6. melléklet'!F34</f>
        <v>1891549</v>
      </c>
      <c r="E19" s="38">
        <f>'6. melléklet'!G34</f>
        <v>1898824</v>
      </c>
      <c r="F19" s="156">
        <f t="shared" si="3"/>
        <v>1.0038460542127114</v>
      </c>
    </row>
    <row r="20" spans="1:6" s="1" customFormat="1" ht="15" customHeight="1" x14ac:dyDescent="0.25">
      <c r="A20" s="79">
        <v>14</v>
      </c>
      <c r="B20" s="93" t="s">
        <v>316</v>
      </c>
      <c r="C20" s="37">
        <f>'6. melléklet'!E42</f>
        <v>131700</v>
      </c>
      <c r="D20" s="37">
        <f>'6. melléklet'!F42</f>
        <v>131700</v>
      </c>
      <c r="E20" s="37">
        <f>'6. melléklet'!G42</f>
        <v>138105</v>
      </c>
      <c r="F20" s="156">
        <f t="shared" si="2"/>
        <v>1.0486332574031891</v>
      </c>
    </row>
    <row r="21" spans="1:6" s="1" customFormat="1" ht="15" customHeight="1" x14ac:dyDescent="0.25">
      <c r="A21" s="89">
        <v>15</v>
      </c>
      <c r="B21" s="94" t="s">
        <v>76</v>
      </c>
      <c r="C21" s="69">
        <f>C9+C12+C13+C17+C18+C19+C20</f>
        <v>324099837</v>
      </c>
      <c r="D21" s="69">
        <f>D9+D12+D13+D17+D18+D19+D20</f>
        <v>392394321</v>
      </c>
      <c r="E21" s="69">
        <f>E9+E12+E13+E17+E18+E19+E20</f>
        <v>410458010</v>
      </c>
      <c r="F21" s="157">
        <f t="shared" si="2"/>
        <v>1.0460345321868203</v>
      </c>
    </row>
    <row r="22" spans="1:6" s="1" customFormat="1" ht="15" customHeight="1" x14ac:dyDescent="0.25">
      <c r="A22" s="79">
        <v>16</v>
      </c>
      <c r="B22" s="127" t="s">
        <v>725</v>
      </c>
      <c r="C22" s="39">
        <f>'6. melléklet'!E46+'7. melléklet '!E15</f>
        <v>0</v>
      </c>
      <c r="D22" s="39">
        <f>'6. melléklet'!F46+'7. melléklet '!F15</f>
        <v>151083601</v>
      </c>
      <c r="E22" s="39">
        <f>'6. melléklet'!G46+'7. melléklet '!G15</f>
        <v>151083601</v>
      </c>
      <c r="F22" s="158">
        <f t="shared" ref="F22" si="4">E22/D22</f>
        <v>1</v>
      </c>
    </row>
    <row r="23" spans="1:6" s="1" customFormat="1" ht="15" customHeight="1" x14ac:dyDescent="0.25">
      <c r="A23" s="89">
        <v>17</v>
      </c>
      <c r="B23" s="127" t="s">
        <v>225</v>
      </c>
      <c r="C23" s="39">
        <f>'6. melléklet'!E47+'7. melléklet '!E16</f>
        <v>453404243</v>
      </c>
      <c r="D23" s="39">
        <f>'6. melléklet'!F47+'7. melléklet '!F16</f>
        <v>453404243</v>
      </c>
      <c r="E23" s="39">
        <f>'6. melléklet'!G47+'7. melléklet '!G16</f>
        <v>453404243</v>
      </c>
      <c r="F23" s="158">
        <f t="shared" si="2"/>
        <v>1</v>
      </c>
    </row>
    <row r="24" spans="1:6" s="1" customFormat="1" ht="15" customHeight="1" x14ac:dyDescent="0.25">
      <c r="A24" s="79">
        <v>18</v>
      </c>
      <c r="B24" s="127" t="s">
        <v>459</v>
      </c>
      <c r="C24" s="39">
        <f>'6. melléklet'!E48</f>
        <v>0</v>
      </c>
      <c r="D24" s="39">
        <f>'6. melléklet'!F48</f>
        <v>2367073</v>
      </c>
      <c r="E24" s="39">
        <f>'6. melléklet'!G48</f>
        <v>2367073</v>
      </c>
      <c r="F24" s="158">
        <f t="shared" si="2"/>
        <v>1</v>
      </c>
    </row>
    <row r="25" spans="1:6" s="1" customFormat="1" ht="15" customHeight="1" x14ac:dyDescent="0.25">
      <c r="A25" s="89">
        <v>19</v>
      </c>
      <c r="B25" s="127" t="s">
        <v>728</v>
      </c>
      <c r="C25" s="39">
        <f>'6. melléklet'!E49</f>
        <v>0</v>
      </c>
      <c r="D25" s="39">
        <f>'6. melléklet'!F49</f>
        <v>0</v>
      </c>
      <c r="E25" s="39">
        <f>'6. melléklet'!G49</f>
        <v>150000000</v>
      </c>
      <c r="F25" s="158"/>
    </row>
    <row r="26" spans="1:6" s="1" customFormat="1" ht="15" customHeight="1" x14ac:dyDescent="0.25">
      <c r="A26" s="79">
        <v>20</v>
      </c>
      <c r="B26" s="94" t="s">
        <v>226</v>
      </c>
      <c r="C26" s="68">
        <f>SUM(C22:C25)</f>
        <v>453404243</v>
      </c>
      <c r="D26" s="68">
        <f t="shared" ref="D26:E26" si="5">SUM(D22:D25)</f>
        <v>606854917</v>
      </c>
      <c r="E26" s="68">
        <f t="shared" si="5"/>
        <v>756854917</v>
      </c>
      <c r="F26" s="157">
        <f t="shared" si="2"/>
        <v>1.2471760478460456</v>
      </c>
    </row>
    <row r="27" spans="1:6" s="1" customFormat="1" ht="18" customHeight="1" x14ac:dyDescent="0.25">
      <c r="A27" s="89">
        <v>21</v>
      </c>
      <c r="B27" s="95" t="s">
        <v>115</v>
      </c>
      <c r="C27" s="40">
        <f>C26+C21</f>
        <v>777504080</v>
      </c>
      <c r="D27" s="40">
        <f>D26+D21</f>
        <v>999249238</v>
      </c>
      <c r="E27" s="40">
        <f>E26+E21</f>
        <v>1167312927</v>
      </c>
      <c r="F27" s="159">
        <f t="shared" si="2"/>
        <v>1.1681899596304721</v>
      </c>
    </row>
    <row r="28" spans="1:6" s="1" customFormat="1" ht="15" customHeight="1" x14ac:dyDescent="0.25">
      <c r="A28" s="79">
        <v>22</v>
      </c>
      <c r="B28" s="349" t="s">
        <v>79</v>
      </c>
      <c r="C28" s="349"/>
      <c r="D28" s="349"/>
      <c r="E28" s="349"/>
      <c r="F28" s="349"/>
    </row>
    <row r="29" spans="1:6" s="1" customFormat="1" ht="15" customHeight="1" x14ac:dyDescent="0.25">
      <c r="A29" s="89">
        <v>23</v>
      </c>
      <c r="B29" s="93" t="s">
        <v>80</v>
      </c>
      <c r="C29" s="38">
        <f>SUM(C30:C34)</f>
        <v>295870539</v>
      </c>
      <c r="D29" s="38">
        <f t="shared" ref="D29:E29" si="6">SUM(D30:D34)</f>
        <v>344575053</v>
      </c>
      <c r="E29" s="38">
        <f t="shared" si="6"/>
        <v>328622929</v>
      </c>
      <c r="F29" s="160">
        <f>E29/D29</f>
        <v>0.95370493638145071</v>
      </c>
    </row>
    <row r="30" spans="1:6" s="1" customFormat="1" ht="15" customHeight="1" x14ac:dyDescent="0.25">
      <c r="A30" s="79">
        <v>24</v>
      </c>
      <c r="B30" s="110" t="s">
        <v>30</v>
      </c>
      <c r="C30" s="304">
        <f>'6. melléklet'!E53+'7. melléklet '!E21</f>
        <v>89906318</v>
      </c>
      <c r="D30" s="304">
        <f>'6. melléklet'!F53+'7. melléklet '!F21</f>
        <v>94573925</v>
      </c>
      <c r="E30" s="304">
        <f>'6. melléklet'!G53+'7. melléklet '!G21</f>
        <v>94573925</v>
      </c>
      <c r="F30" s="161">
        <f t="shared" ref="F30:F34" si="7">E30/D30</f>
        <v>1</v>
      </c>
    </row>
    <row r="31" spans="1:6" s="1" customFormat="1" ht="15" customHeight="1" x14ac:dyDescent="0.25">
      <c r="A31" s="89">
        <v>25</v>
      </c>
      <c r="B31" s="110" t="s">
        <v>484</v>
      </c>
      <c r="C31" s="304">
        <f>'6. melléklet'!E64+'7. melléklet '!E31</f>
        <v>12303307</v>
      </c>
      <c r="D31" s="304">
        <f>'6. melléklet'!F64+'7. melléklet '!F31</f>
        <v>12142522</v>
      </c>
      <c r="E31" s="304">
        <f>'6. melléklet'!G64+'7. melléklet '!G31</f>
        <v>12142522</v>
      </c>
      <c r="F31" s="161">
        <f t="shared" si="7"/>
        <v>1</v>
      </c>
    </row>
    <row r="32" spans="1:6" s="1" customFormat="1" ht="15" customHeight="1" x14ac:dyDescent="0.25">
      <c r="A32" s="79">
        <v>26</v>
      </c>
      <c r="B32" s="110" t="s">
        <v>31</v>
      </c>
      <c r="C32" s="304">
        <f>'6. melléklet'!E65+'7. melléklet '!E32</f>
        <v>152024571</v>
      </c>
      <c r="D32" s="304">
        <f>'6. melléklet'!F65+'7. melléklet '!F32</f>
        <v>183078207</v>
      </c>
      <c r="E32" s="304">
        <f>'6. melléklet'!G65+'7. melléklet '!G32</f>
        <v>171480317</v>
      </c>
      <c r="F32" s="161">
        <f t="shared" si="7"/>
        <v>0.93665062494303319</v>
      </c>
    </row>
    <row r="33" spans="1:11" s="1" customFormat="1" ht="15" customHeight="1" x14ac:dyDescent="0.25">
      <c r="A33" s="89">
        <v>27</v>
      </c>
      <c r="B33" s="110" t="s">
        <v>32</v>
      </c>
      <c r="C33" s="304">
        <f>'6. melléklet'!E75</f>
        <v>3000000</v>
      </c>
      <c r="D33" s="304">
        <f>'6. melléklet'!F75</f>
        <v>3000000</v>
      </c>
      <c r="E33" s="304">
        <f>'6. melléklet'!G75</f>
        <v>2672335</v>
      </c>
      <c r="F33" s="161">
        <f t="shared" si="7"/>
        <v>0.89077833333333334</v>
      </c>
    </row>
    <row r="34" spans="1:11" s="1" customFormat="1" ht="15" customHeight="1" x14ac:dyDescent="0.25">
      <c r="A34" s="79">
        <v>28</v>
      </c>
      <c r="B34" s="110" t="s">
        <v>510</v>
      </c>
      <c r="C34" s="304">
        <f>'6. melléklet'!E77+'6. melléklet'!E78+'6. melléklet'!E79</f>
        <v>38636343</v>
      </c>
      <c r="D34" s="304">
        <f>'6. melléklet'!F77+'6. melléklet'!F78+'6. melléklet'!F79</f>
        <v>51780399</v>
      </c>
      <c r="E34" s="304">
        <f>'6. melléklet'!G77+'6. melléklet'!G78+'6. melléklet'!G79</f>
        <v>47753830</v>
      </c>
      <c r="F34" s="161">
        <f t="shared" si="7"/>
        <v>0.92223758260340949</v>
      </c>
      <c r="H34" s="305"/>
      <c r="I34" s="305"/>
      <c r="J34" s="305"/>
      <c r="K34" s="305"/>
    </row>
    <row r="35" spans="1:11" s="1" customFormat="1" ht="15" customHeight="1" x14ac:dyDescent="0.25">
      <c r="A35" s="89">
        <v>29</v>
      </c>
      <c r="B35" s="93" t="s">
        <v>116</v>
      </c>
      <c r="C35" s="37">
        <f>'5. melléklet'!H25</f>
        <v>397717297</v>
      </c>
      <c r="D35" s="37">
        <f>'5. melléklet'!I25</f>
        <v>383194224</v>
      </c>
      <c r="E35" s="37">
        <f>'5. melléklet'!J25</f>
        <v>145843358</v>
      </c>
      <c r="F35" s="160">
        <f t="shared" ref="F35:F45" si="8">E35/D35</f>
        <v>0.38059905099195857</v>
      </c>
      <c r="H35" s="11"/>
      <c r="I35" s="11"/>
      <c r="J35" s="11"/>
    </row>
    <row r="36" spans="1:11" s="1" customFormat="1" ht="15" customHeight="1" x14ac:dyDescent="0.25">
      <c r="A36" s="79">
        <v>30</v>
      </c>
      <c r="B36" s="110" t="s">
        <v>160</v>
      </c>
      <c r="C36" s="39">
        <f>'6. melléklet'!E82</f>
        <v>381807997</v>
      </c>
      <c r="D36" s="39">
        <f>'6. melléklet'!F82</f>
        <v>367284924</v>
      </c>
      <c r="E36" s="39">
        <f>'6. melléklet'!G82</f>
        <v>145843358</v>
      </c>
      <c r="F36" s="161">
        <f t="shared" si="8"/>
        <v>0.39708506521765102</v>
      </c>
    </row>
    <row r="37" spans="1:11" s="1" customFormat="1" ht="15" customHeight="1" x14ac:dyDescent="0.25">
      <c r="A37" s="89">
        <v>31</v>
      </c>
      <c r="B37" s="110" t="s">
        <v>161</v>
      </c>
      <c r="C37" s="39">
        <f>'6. melléklet'!E87</f>
        <v>15909300</v>
      </c>
      <c r="D37" s="39">
        <f>'6. melléklet'!F87</f>
        <v>15909300</v>
      </c>
      <c r="E37" s="39">
        <f>'6. melléklet'!G87</f>
        <v>0</v>
      </c>
      <c r="F37" s="161">
        <f t="shared" si="8"/>
        <v>0</v>
      </c>
    </row>
    <row r="38" spans="1:11" s="1" customFormat="1" ht="15" customHeight="1" x14ac:dyDescent="0.25">
      <c r="A38" s="79">
        <v>32</v>
      </c>
      <c r="B38" s="93" t="s">
        <v>81</v>
      </c>
      <c r="C38" s="38">
        <f>SUM(C39:C39)</f>
        <v>81708571</v>
      </c>
      <c r="D38" s="38">
        <f>SUM(D39:D39)</f>
        <v>117947866</v>
      </c>
      <c r="E38" s="38">
        <f>SUM(E39:E39)</f>
        <v>0</v>
      </c>
      <c r="F38" s="160">
        <f t="shared" si="8"/>
        <v>0</v>
      </c>
    </row>
    <row r="39" spans="1:11" s="1" customFormat="1" ht="15" customHeight="1" x14ac:dyDescent="0.25">
      <c r="A39" s="89">
        <v>33</v>
      </c>
      <c r="B39" s="42" t="s">
        <v>82</v>
      </c>
      <c r="C39" s="39">
        <f>'5. melléklet'!H15</f>
        <v>81708571</v>
      </c>
      <c r="D39" s="39">
        <f>'5. melléklet'!I15</f>
        <v>117947866</v>
      </c>
      <c r="E39" s="39">
        <f>'5. melléklet'!J15</f>
        <v>0</v>
      </c>
      <c r="F39" s="161">
        <f t="shared" si="8"/>
        <v>0</v>
      </c>
    </row>
    <row r="40" spans="1:11" s="1" customFormat="1" ht="15" customHeight="1" x14ac:dyDescent="0.25">
      <c r="A40" s="79">
        <v>34</v>
      </c>
      <c r="B40" s="94" t="s">
        <v>83</v>
      </c>
      <c r="C40" s="68">
        <f>C29+C35+C38</f>
        <v>775296407</v>
      </c>
      <c r="D40" s="68">
        <f>D29+D35+D38</f>
        <v>845717143</v>
      </c>
      <c r="E40" s="68">
        <f>E29+E35+E38</f>
        <v>474466287</v>
      </c>
      <c r="F40" s="162">
        <f t="shared" si="8"/>
        <v>0.56102243040377864</v>
      </c>
    </row>
    <row r="41" spans="1:11" s="1" customFormat="1" ht="15" customHeight="1" x14ac:dyDescent="0.25">
      <c r="A41" s="89">
        <v>35</v>
      </c>
      <c r="B41" s="110" t="s">
        <v>736</v>
      </c>
      <c r="C41" s="8">
        <f>'6. melléklet'!E94</f>
        <v>0</v>
      </c>
      <c r="D41" s="8">
        <f>'6. melléklet'!F94</f>
        <v>151083601</v>
      </c>
      <c r="E41" s="8">
        <f>'6. melléklet'!G94</f>
        <v>151083601</v>
      </c>
      <c r="F41" s="161">
        <f t="shared" ref="F41" si="9">E41/D41</f>
        <v>1</v>
      </c>
    </row>
    <row r="42" spans="1:11" s="1" customFormat="1" ht="15" customHeight="1" x14ac:dyDescent="0.25">
      <c r="A42" s="79">
        <v>36</v>
      </c>
      <c r="B42" s="78" t="s">
        <v>306</v>
      </c>
      <c r="C42" s="8">
        <f>'6. melléklet'!E95</f>
        <v>2207673</v>
      </c>
      <c r="D42" s="8">
        <f>'6. melléklet'!F95</f>
        <v>2448494</v>
      </c>
      <c r="E42" s="8">
        <f>'6. melléklet'!G95</f>
        <v>2448494</v>
      </c>
      <c r="F42" s="161">
        <f t="shared" si="8"/>
        <v>1</v>
      </c>
    </row>
    <row r="43" spans="1:11" s="1" customFormat="1" ht="15" customHeight="1" x14ac:dyDescent="0.25">
      <c r="A43" s="89">
        <v>37</v>
      </c>
      <c r="B43" s="110" t="s">
        <v>734</v>
      </c>
      <c r="C43" s="8">
        <f>'6. melléklet'!E97</f>
        <v>0</v>
      </c>
      <c r="D43" s="8">
        <f>'6. melléklet'!F97</f>
        <v>0</v>
      </c>
      <c r="E43" s="8">
        <f>'6. melléklet'!G97</f>
        <v>150000000</v>
      </c>
      <c r="F43" s="161"/>
    </row>
    <row r="44" spans="1:11" s="1" customFormat="1" ht="15" customHeight="1" x14ac:dyDescent="0.25">
      <c r="A44" s="79">
        <v>38</v>
      </c>
      <c r="B44" s="94" t="s">
        <v>84</v>
      </c>
      <c r="C44" s="69">
        <f>SUM(C41:C43)</f>
        <v>2207673</v>
      </c>
      <c r="D44" s="69">
        <f t="shared" ref="D44:E44" si="10">SUM(D41:D43)</f>
        <v>153532095</v>
      </c>
      <c r="E44" s="69">
        <f t="shared" si="10"/>
        <v>303532095</v>
      </c>
      <c r="F44" s="162">
        <f>E44/D44</f>
        <v>1.9769944193101774</v>
      </c>
    </row>
    <row r="45" spans="1:11" s="1" customFormat="1" ht="18" customHeight="1" x14ac:dyDescent="0.25">
      <c r="A45" s="89">
        <v>39</v>
      </c>
      <c r="B45" s="95" t="s">
        <v>227</v>
      </c>
      <c r="C45" s="96">
        <f>C40+C44</f>
        <v>777504080</v>
      </c>
      <c r="D45" s="96">
        <f>D40+D44</f>
        <v>999249238</v>
      </c>
      <c r="E45" s="96">
        <f>E40+E44</f>
        <v>777998382</v>
      </c>
      <c r="F45" s="163">
        <f t="shared" si="8"/>
        <v>0.77858291246452771</v>
      </c>
    </row>
    <row r="46" spans="1:11" s="1" customFormat="1" x14ac:dyDescent="0.25">
      <c r="A46" s="33"/>
      <c r="B46" s="33"/>
      <c r="C46" s="33"/>
      <c r="D46" s="33"/>
      <c r="E46" s="33"/>
      <c r="F46" s="33"/>
    </row>
    <row r="47" spans="1:11" s="1" customFormat="1" ht="15" customHeight="1" x14ac:dyDescent="0.25">
      <c r="A47" s="33"/>
      <c r="B47" s="33"/>
      <c r="C47" s="33"/>
      <c r="D47" s="33"/>
      <c r="E47" s="33"/>
      <c r="F47" s="33"/>
    </row>
  </sheetData>
  <mergeCells count="3">
    <mergeCell ref="A4:F4"/>
    <mergeCell ref="B8:F8"/>
    <mergeCell ref="B28:F28"/>
  </mergeCells>
  <phoneticPr fontId="14" type="noConversion"/>
  <pageMargins left="0.75" right="0.75" top="1" bottom="1" header="0.5" footer="0.5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31" customWidth="1"/>
    <col min="2" max="2" width="30.33203125" style="31" bestFit="1" customWidth="1"/>
    <col min="3" max="4" width="10.44140625" style="31" customWidth="1"/>
    <col min="5" max="5" width="10.88671875" style="31" bestFit="1" customWidth="1"/>
    <col min="6" max="6" width="7.44140625" style="31" customWidth="1"/>
    <col min="7" max="7" width="30.33203125" style="31" customWidth="1"/>
    <col min="8" max="9" width="10.44140625" style="31" customWidth="1"/>
    <col min="10" max="10" width="10.88671875" style="30" customWidth="1"/>
    <col min="11" max="11" width="7.44140625" style="30" customWidth="1"/>
    <col min="12" max="12" width="9.109375" style="30" customWidth="1"/>
    <col min="13" max="13" width="10.6640625" style="168" customWidth="1"/>
    <col min="14" max="251" width="9.109375" style="30" customWidth="1"/>
    <col min="252" max="16384" width="11.5546875" style="30"/>
  </cols>
  <sheetData>
    <row r="1" spans="1:13" s="27" customFormat="1" ht="13.95" customHeight="1" x14ac:dyDescent="0.25">
      <c r="B1" s="28"/>
      <c r="C1" s="28"/>
      <c r="D1" s="28"/>
      <c r="E1" s="28"/>
      <c r="F1" s="28"/>
      <c r="G1" s="28"/>
      <c r="K1" s="45" t="s">
        <v>230</v>
      </c>
      <c r="M1" s="164"/>
    </row>
    <row r="2" spans="1:13" s="27" customFormat="1" ht="13.95" customHeight="1" x14ac:dyDescent="0.25">
      <c r="A2" s="31"/>
      <c r="B2" s="31"/>
      <c r="C2" s="31"/>
      <c r="D2" s="31"/>
      <c r="E2" s="31"/>
      <c r="F2" s="31"/>
      <c r="G2" s="31"/>
      <c r="K2" s="45" t="str">
        <f>'1. melléklet'!E2</f>
        <v>a  7/2024. (V.30.) önkormányzati rendelethez</v>
      </c>
      <c r="M2" s="164"/>
    </row>
    <row r="3" spans="1:13" s="27" customFormat="1" ht="6" customHeight="1" x14ac:dyDescent="0.25">
      <c r="A3" s="29"/>
      <c r="B3" s="28"/>
      <c r="C3" s="28"/>
      <c r="D3" s="28"/>
      <c r="E3" s="28"/>
      <c r="F3" s="28"/>
      <c r="G3" s="28"/>
      <c r="H3" s="28"/>
      <c r="I3" s="28"/>
      <c r="M3" s="164"/>
    </row>
    <row r="4" spans="1:13" s="27" customFormat="1" ht="15" customHeight="1" x14ac:dyDescent="0.25">
      <c r="A4" s="350" t="s">
        <v>738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M4" s="164"/>
    </row>
    <row r="5" spans="1:13" s="27" customFormat="1" ht="6" customHeight="1" x14ac:dyDescent="0.25">
      <c r="A5" s="29"/>
      <c r="B5" s="28"/>
      <c r="C5" s="28"/>
      <c r="D5" s="28"/>
      <c r="E5" s="28"/>
      <c r="F5" s="28"/>
      <c r="G5" s="29"/>
      <c r="H5" s="28"/>
      <c r="I5" s="28"/>
      <c r="M5" s="164"/>
    </row>
    <row r="6" spans="1:13" s="27" customFormat="1" x14ac:dyDescent="0.25">
      <c r="A6" s="103"/>
      <c r="B6" s="103" t="s">
        <v>241</v>
      </c>
      <c r="C6" s="102" t="s">
        <v>242</v>
      </c>
      <c r="D6" s="102" t="s">
        <v>243</v>
      </c>
      <c r="E6" s="102" t="s">
        <v>244</v>
      </c>
      <c r="F6" s="102" t="s">
        <v>245</v>
      </c>
      <c r="G6" s="102" t="s">
        <v>246</v>
      </c>
      <c r="H6" s="102" t="s">
        <v>247</v>
      </c>
      <c r="I6" s="102" t="s">
        <v>248</v>
      </c>
      <c r="J6" s="102" t="s">
        <v>249</v>
      </c>
      <c r="K6" s="102" t="s">
        <v>250</v>
      </c>
      <c r="M6" s="164"/>
    </row>
    <row r="7" spans="1:13" s="27" customFormat="1" ht="24" x14ac:dyDescent="0.25">
      <c r="A7" s="102">
        <v>1</v>
      </c>
      <c r="B7" s="103" t="s">
        <v>96</v>
      </c>
      <c r="C7" s="89" t="s">
        <v>109</v>
      </c>
      <c r="D7" s="89" t="s">
        <v>110</v>
      </c>
      <c r="E7" s="62" t="s">
        <v>111</v>
      </c>
      <c r="F7" s="62" t="s">
        <v>113</v>
      </c>
      <c r="G7" s="103" t="s">
        <v>96</v>
      </c>
      <c r="H7" s="89" t="s">
        <v>109</v>
      </c>
      <c r="I7" s="89" t="s">
        <v>110</v>
      </c>
      <c r="J7" s="62" t="s">
        <v>111</v>
      </c>
      <c r="K7" s="62" t="s">
        <v>113</v>
      </c>
      <c r="M7" s="164"/>
    </row>
    <row r="8" spans="1:13" s="27" customFormat="1" ht="15" customHeight="1" x14ac:dyDescent="0.25">
      <c r="A8" s="103">
        <v>2</v>
      </c>
      <c r="B8" s="127" t="s">
        <v>75</v>
      </c>
      <c r="C8" s="111">
        <f>'6. melléklet'!E10</f>
        <v>55896947</v>
      </c>
      <c r="D8" s="111">
        <f>'6. melléklet'!F10</f>
        <v>75018429</v>
      </c>
      <c r="E8" s="111">
        <f>'6. melléklet'!G10</f>
        <v>75018429</v>
      </c>
      <c r="F8" s="112">
        <f>E8/D8</f>
        <v>1</v>
      </c>
      <c r="G8" s="110" t="s">
        <v>30</v>
      </c>
      <c r="H8" s="111">
        <f>'6. melléklet'!E53+'7. melléklet '!E21</f>
        <v>89906318</v>
      </c>
      <c r="I8" s="111">
        <f>'6. melléklet'!F53+'7. melléklet '!F21</f>
        <v>94573925</v>
      </c>
      <c r="J8" s="111">
        <f>'6. melléklet'!G53+'7. melléklet '!G21</f>
        <v>94573925</v>
      </c>
      <c r="K8" s="112">
        <f t="shared" ref="K8:K15" si="0">J8/I8</f>
        <v>1</v>
      </c>
      <c r="M8" s="164"/>
    </row>
    <row r="9" spans="1:13" s="27" customFormat="1" ht="24" x14ac:dyDescent="0.25">
      <c r="A9" s="102">
        <v>3</v>
      </c>
      <c r="B9" s="127" t="s">
        <v>558</v>
      </c>
      <c r="C9" s="111">
        <f>'6. melléklet'!E17</f>
        <v>5888900</v>
      </c>
      <c r="D9" s="111">
        <f>'6. melléklet'!F17</f>
        <v>6420766</v>
      </c>
      <c r="E9" s="111">
        <f>'6. melléklet'!G17</f>
        <v>6420766</v>
      </c>
      <c r="F9" s="112">
        <f t="shared" ref="F9:F29" si="1">E9/D9</f>
        <v>1</v>
      </c>
      <c r="G9" s="110" t="s">
        <v>85</v>
      </c>
      <c r="H9" s="111">
        <f>'6. melléklet'!E64+'7. melléklet '!E31</f>
        <v>12303307</v>
      </c>
      <c r="I9" s="111">
        <f>'6. melléklet'!F64+'7. melléklet '!F31</f>
        <v>12142522</v>
      </c>
      <c r="J9" s="111">
        <f>'6. melléklet'!G64+'7. melléklet '!G31</f>
        <v>12142522</v>
      </c>
      <c r="K9" s="112">
        <f t="shared" si="0"/>
        <v>1</v>
      </c>
      <c r="M9" s="164"/>
    </row>
    <row r="10" spans="1:13" s="27" customFormat="1" ht="15" customHeight="1" x14ac:dyDescent="0.25">
      <c r="A10" s="103">
        <v>4</v>
      </c>
      <c r="B10" s="110" t="s">
        <v>72</v>
      </c>
      <c r="C10" s="111">
        <f>'6. melléklet'!E19</f>
        <v>66000000</v>
      </c>
      <c r="D10" s="111">
        <f>'6. melléklet'!F19</f>
        <v>66000000</v>
      </c>
      <c r="E10" s="111">
        <f>'6. melléklet'!G19</f>
        <v>67320394</v>
      </c>
      <c r="F10" s="112">
        <f t="shared" si="1"/>
        <v>1.0200059696969697</v>
      </c>
      <c r="G10" s="110" t="s">
        <v>31</v>
      </c>
      <c r="H10" s="111">
        <f>'6. melléklet'!E65+'7. melléklet '!E32</f>
        <v>152024571</v>
      </c>
      <c r="I10" s="111">
        <f>'6. melléklet'!F65+'7. melléklet '!F32</f>
        <v>183078207</v>
      </c>
      <c r="J10" s="111">
        <f>'6. melléklet'!G65+'7. melléklet '!G32</f>
        <v>171480317</v>
      </c>
      <c r="K10" s="112">
        <f t="shared" si="0"/>
        <v>0.93665062494303319</v>
      </c>
      <c r="M10" s="164"/>
    </row>
    <row r="11" spans="1:13" s="27" customFormat="1" ht="15" customHeight="1" x14ac:dyDescent="0.25">
      <c r="A11" s="102">
        <v>5</v>
      </c>
      <c r="B11" s="110" t="s">
        <v>73</v>
      </c>
      <c r="C11" s="111">
        <f>'6. melléklet'!E20</f>
        <v>54500000</v>
      </c>
      <c r="D11" s="111">
        <f>'6. melléklet'!F20</f>
        <v>54500000</v>
      </c>
      <c r="E11" s="111">
        <f>'6. melléklet'!G20</f>
        <v>62316963</v>
      </c>
      <c r="F11" s="112">
        <f t="shared" si="1"/>
        <v>1.143430513761468</v>
      </c>
      <c r="G11" s="110" t="s">
        <v>32</v>
      </c>
      <c r="H11" s="111">
        <f>'6. melléklet'!E75</f>
        <v>3000000</v>
      </c>
      <c r="I11" s="111">
        <f>'6. melléklet'!F75</f>
        <v>3000000</v>
      </c>
      <c r="J11" s="111">
        <f>'6. melléklet'!G75</f>
        <v>2672335</v>
      </c>
      <c r="K11" s="112">
        <f t="shared" si="0"/>
        <v>0.89077833333333334</v>
      </c>
      <c r="M11" s="164"/>
    </row>
    <row r="12" spans="1:13" s="27" customFormat="1" ht="15" customHeight="1" x14ac:dyDescent="0.25">
      <c r="A12" s="103">
        <v>6</v>
      </c>
      <c r="B12" s="110" t="s">
        <v>74</v>
      </c>
      <c r="C12" s="111">
        <f>'6. melléklet'!E23</f>
        <v>1500000</v>
      </c>
      <c r="D12" s="111">
        <f>'6. melléklet'!F23</f>
        <v>1072052</v>
      </c>
      <c r="E12" s="111">
        <f>'6. melléklet'!G23</f>
        <v>1072052</v>
      </c>
      <c r="F12" s="112">
        <f t="shared" si="1"/>
        <v>1</v>
      </c>
      <c r="G12" s="110" t="s">
        <v>86</v>
      </c>
      <c r="H12" s="111">
        <f>'6. melléklet'!E77</f>
        <v>2298680</v>
      </c>
      <c r="I12" s="111">
        <f>'6. melléklet'!F77</f>
        <v>3438736</v>
      </c>
      <c r="J12" s="111">
        <f>'6. melléklet'!G77</f>
        <v>3438736</v>
      </c>
      <c r="K12" s="112">
        <f t="shared" si="0"/>
        <v>1</v>
      </c>
      <c r="M12" s="164"/>
    </row>
    <row r="13" spans="1:13" s="27" customFormat="1" ht="24" x14ac:dyDescent="0.25">
      <c r="A13" s="102">
        <v>7</v>
      </c>
      <c r="B13" s="110" t="s">
        <v>20</v>
      </c>
      <c r="C13" s="111">
        <f>'6. melléklet'!E24+'7. melléklet '!E9</f>
        <v>111967485</v>
      </c>
      <c r="D13" s="111">
        <f>'6. melléklet'!F24+'7. melléklet '!F9</f>
        <v>136383725</v>
      </c>
      <c r="E13" s="111">
        <f>'6. melléklet'!G24+'7. melléklet '!G9</f>
        <v>145276377</v>
      </c>
      <c r="F13" s="112">
        <f t="shared" si="1"/>
        <v>1.0652031758188156</v>
      </c>
      <c r="G13" s="127" t="s">
        <v>158</v>
      </c>
      <c r="H13" s="111">
        <f>'6. melléklet'!E78</f>
        <v>27362663</v>
      </c>
      <c r="I13" s="111">
        <f>'6. melléklet'!F78</f>
        <v>29239663</v>
      </c>
      <c r="J13" s="111">
        <f>'6. melléklet'!G78</f>
        <v>25916743</v>
      </c>
      <c r="K13" s="112">
        <f t="shared" si="0"/>
        <v>0.88635573535850942</v>
      </c>
      <c r="M13" s="164"/>
    </row>
    <row r="14" spans="1:13" s="27" customFormat="1" ht="24" x14ac:dyDescent="0.25">
      <c r="A14" s="103">
        <v>8</v>
      </c>
      <c r="B14" s="127" t="s">
        <v>315</v>
      </c>
      <c r="C14" s="122">
        <f>'6. melléklet'!E34</f>
        <v>687246</v>
      </c>
      <c r="D14" s="122">
        <f>'6. melléklet'!F34</f>
        <v>1891549</v>
      </c>
      <c r="E14" s="122">
        <f>'6. melléklet'!G34</f>
        <v>1898824</v>
      </c>
      <c r="F14" s="145">
        <f t="shared" si="1"/>
        <v>1.0038460542127114</v>
      </c>
      <c r="G14" s="127" t="s">
        <v>159</v>
      </c>
      <c r="H14" s="111">
        <f>'6. melléklet'!E79</f>
        <v>8975000</v>
      </c>
      <c r="I14" s="111">
        <f>'6. melléklet'!F79</f>
        <v>19102000</v>
      </c>
      <c r="J14" s="111">
        <f>'6. melléklet'!G79</f>
        <v>18398351</v>
      </c>
      <c r="K14" s="112">
        <f t="shared" si="0"/>
        <v>0.96316359543503294</v>
      </c>
      <c r="M14" s="165"/>
    </row>
    <row r="15" spans="1:13" s="27" customFormat="1" ht="15" customHeight="1" x14ac:dyDescent="0.25">
      <c r="A15" s="102">
        <v>9</v>
      </c>
      <c r="B15" s="110"/>
      <c r="C15" s="122"/>
      <c r="D15" s="122"/>
      <c r="E15" s="122"/>
      <c r="F15" s="145"/>
      <c r="G15" s="110" t="s">
        <v>81</v>
      </c>
      <c r="H15" s="111">
        <f>'6. melléklet'!E80</f>
        <v>81708571</v>
      </c>
      <c r="I15" s="111">
        <f>'6. melléklet'!F80</f>
        <v>117947866</v>
      </c>
      <c r="J15" s="111">
        <f>'6. melléklet'!G80</f>
        <v>0</v>
      </c>
      <c r="K15" s="112">
        <f t="shared" si="0"/>
        <v>0</v>
      </c>
      <c r="M15" s="165"/>
    </row>
    <row r="16" spans="1:13" s="27" customFormat="1" ht="15" customHeight="1" x14ac:dyDescent="0.25">
      <c r="A16" s="103">
        <v>10</v>
      </c>
      <c r="B16" s="110" t="s">
        <v>87</v>
      </c>
      <c r="C16" s="111">
        <f>SUM(C8:C15)</f>
        <v>296440578</v>
      </c>
      <c r="D16" s="111">
        <f>SUM(D8:D15)</f>
        <v>341286521</v>
      </c>
      <c r="E16" s="111">
        <f>SUM(E8:E15)</f>
        <v>359323805</v>
      </c>
      <c r="F16" s="112">
        <f t="shared" si="1"/>
        <v>1.0528508537259225</v>
      </c>
      <c r="G16" s="110"/>
      <c r="H16" s="111"/>
      <c r="I16" s="111"/>
      <c r="J16" s="111"/>
      <c r="K16" s="111"/>
      <c r="M16" s="164"/>
    </row>
    <row r="17" spans="1:13" s="27" customFormat="1" ht="15" customHeight="1" x14ac:dyDescent="0.25">
      <c r="A17" s="102">
        <v>11</v>
      </c>
      <c r="B17" s="110" t="s">
        <v>77</v>
      </c>
      <c r="C17" s="77">
        <v>81138532</v>
      </c>
      <c r="D17" s="77">
        <v>81138532</v>
      </c>
      <c r="E17" s="77">
        <v>81138532</v>
      </c>
      <c r="F17" s="112">
        <f t="shared" si="1"/>
        <v>1</v>
      </c>
      <c r="G17" s="110"/>
      <c r="H17" s="110"/>
      <c r="I17" s="110"/>
      <c r="J17" s="110"/>
      <c r="K17" s="110"/>
      <c r="M17" s="164"/>
    </row>
    <row r="18" spans="1:13" s="27" customFormat="1" ht="15" customHeight="1" x14ac:dyDescent="0.25">
      <c r="A18" s="103">
        <v>12</v>
      </c>
      <c r="B18" s="144" t="s">
        <v>88</v>
      </c>
      <c r="C18" s="129">
        <f>SUM(C16:C17)</f>
        <v>377579110</v>
      </c>
      <c r="D18" s="129">
        <f t="shared" ref="D18:E18" si="2">SUM(D16:D17)</f>
        <v>422425053</v>
      </c>
      <c r="E18" s="129">
        <f t="shared" si="2"/>
        <v>440462337</v>
      </c>
      <c r="F18" s="140">
        <f t="shared" si="1"/>
        <v>1.042699370863309</v>
      </c>
      <c r="G18" s="144" t="s">
        <v>89</v>
      </c>
      <c r="H18" s="129">
        <f>SUM(H8:H17)</f>
        <v>377579110</v>
      </c>
      <c r="I18" s="129">
        <f>SUM(I8:I17)</f>
        <v>462522919</v>
      </c>
      <c r="J18" s="129">
        <f>SUM(J8:J17)</f>
        <v>328622929</v>
      </c>
      <c r="K18" s="140">
        <f t="shared" ref="K18:K20" si="3">J18/I18</f>
        <v>0.71050085412091768</v>
      </c>
      <c r="M18" s="165"/>
    </row>
    <row r="19" spans="1:13" s="27" customFormat="1" ht="24" x14ac:dyDescent="0.25">
      <c r="A19" s="102">
        <v>13</v>
      </c>
      <c r="B19" s="127" t="s">
        <v>162</v>
      </c>
      <c r="C19" s="111">
        <v>0</v>
      </c>
      <c r="D19" s="111">
        <v>0</v>
      </c>
      <c r="E19" s="111">
        <v>0</v>
      </c>
      <c r="F19" s="149"/>
      <c r="G19" s="110" t="s">
        <v>160</v>
      </c>
      <c r="H19" s="111">
        <f>'6. melléklet'!E82</f>
        <v>381807997</v>
      </c>
      <c r="I19" s="111">
        <f>'6. melléklet'!F82</f>
        <v>367284924</v>
      </c>
      <c r="J19" s="111">
        <f>'6. melléklet'!G82</f>
        <v>145843358</v>
      </c>
      <c r="K19" s="112">
        <f t="shared" si="3"/>
        <v>0.39708506521765102</v>
      </c>
      <c r="M19" s="165"/>
    </row>
    <row r="20" spans="1:13" s="27" customFormat="1" ht="24" x14ac:dyDescent="0.25">
      <c r="A20" s="103">
        <v>14</v>
      </c>
      <c r="B20" s="127" t="s">
        <v>163</v>
      </c>
      <c r="C20" s="111">
        <f>'6. melléklet'!E38</f>
        <v>0</v>
      </c>
      <c r="D20" s="111">
        <f>'6. melléklet'!F38</f>
        <v>49248541</v>
      </c>
      <c r="E20" s="111">
        <f>'6. melléklet'!G38</f>
        <v>49248541</v>
      </c>
      <c r="F20" s="112">
        <f t="shared" si="1"/>
        <v>1</v>
      </c>
      <c r="G20" s="110" t="s">
        <v>161</v>
      </c>
      <c r="H20" s="111">
        <f>'6. melléklet'!E87</f>
        <v>15909300</v>
      </c>
      <c r="I20" s="111">
        <f>'6. melléklet'!F87</f>
        <v>15909300</v>
      </c>
      <c r="J20" s="111">
        <f>'6. melléklet'!G87</f>
        <v>0</v>
      </c>
      <c r="K20" s="112">
        <f t="shared" si="3"/>
        <v>0</v>
      </c>
      <c r="M20" s="165"/>
    </row>
    <row r="21" spans="1:13" s="27" customFormat="1" ht="15" customHeight="1" x14ac:dyDescent="0.25">
      <c r="A21" s="102">
        <v>15</v>
      </c>
      <c r="B21" s="110" t="s">
        <v>314</v>
      </c>
      <c r="C21" s="111">
        <f>'6. melléklet'!E39</f>
        <v>27527559</v>
      </c>
      <c r="D21" s="111">
        <f>'6. melléklet'!F39</f>
        <v>1727559</v>
      </c>
      <c r="E21" s="111">
        <f>'6. melléklet'!G39</f>
        <v>1747559</v>
      </c>
      <c r="F21" s="112">
        <f t="shared" si="1"/>
        <v>1.0115770286282553</v>
      </c>
      <c r="G21" s="110" t="s">
        <v>355</v>
      </c>
      <c r="H21" s="111">
        <f>'6. melléklet'!E90</f>
        <v>0</v>
      </c>
      <c r="I21" s="111">
        <f>'6. melléklet'!F90</f>
        <v>0</v>
      </c>
      <c r="J21" s="111">
        <f>'6. melléklet'!G90</f>
        <v>0</v>
      </c>
      <c r="K21" s="149"/>
      <c r="M21" s="164"/>
    </row>
    <row r="22" spans="1:13" s="27" customFormat="1" ht="15" customHeight="1" x14ac:dyDescent="0.25">
      <c r="A22" s="103">
        <v>16</v>
      </c>
      <c r="B22" s="110" t="s">
        <v>316</v>
      </c>
      <c r="C22" s="111">
        <f>'6. melléklet'!E42</f>
        <v>131700</v>
      </c>
      <c r="D22" s="111">
        <f>'6. melléklet'!F42</f>
        <v>131700</v>
      </c>
      <c r="E22" s="111">
        <f>'6. melléklet'!G42</f>
        <v>138105</v>
      </c>
      <c r="F22" s="112">
        <f t="shared" si="1"/>
        <v>1.0486332574031891</v>
      </c>
      <c r="G22" s="110"/>
      <c r="H22" s="111"/>
      <c r="I22" s="111"/>
      <c r="J22" s="111"/>
      <c r="K22" s="111"/>
      <c r="M22" s="164"/>
    </row>
    <row r="23" spans="1:13" s="27" customFormat="1" ht="15" customHeight="1" x14ac:dyDescent="0.25">
      <c r="A23" s="102">
        <v>17</v>
      </c>
      <c r="B23" s="110" t="s">
        <v>90</v>
      </c>
      <c r="C23" s="111">
        <f>SUM(C19:C22)</f>
        <v>27659259</v>
      </c>
      <c r="D23" s="111">
        <f t="shared" ref="D23:E23" si="4">SUM(D19:D22)</f>
        <v>51107800</v>
      </c>
      <c r="E23" s="111">
        <f t="shared" si="4"/>
        <v>51134205</v>
      </c>
      <c r="F23" s="112">
        <f t="shared" si="1"/>
        <v>1.0005166530353489</v>
      </c>
      <c r="G23" s="110"/>
      <c r="H23" s="110"/>
      <c r="I23" s="110"/>
      <c r="J23" s="110"/>
      <c r="K23" s="110"/>
      <c r="M23" s="164"/>
    </row>
    <row r="24" spans="1:13" s="27" customFormat="1" ht="15" customHeight="1" x14ac:dyDescent="0.25">
      <c r="A24" s="103">
        <v>18</v>
      </c>
      <c r="B24" s="110" t="s">
        <v>77</v>
      </c>
      <c r="C24" s="77">
        <v>370058038</v>
      </c>
      <c r="D24" s="77">
        <v>370058038</v>
      </c>
      <c r="E24" s="77">
        <v>370058038</v>
      </c>
      <c r="F24" s="112">
        <f t="shared" si="1"/>
        <v>1</v>
      </c>
      <c r="G24" s="110"/>
      <c r="H24" s="110"/>
      <c r="I24" s="110"/>
      <c r="J24" s="110"/>
      <c r="K24" s="110"/>
      <c r="M24" s="164"/>
    </row>
    <row r="25" spans="1:13" s="27" customFormat="1" ht="15" customHeight="1" x14ac:dyDescent="0.25">
      <c r="A25" s="102">
        <v>19</v>
      </c>
      <c r="B25" s="144" t="s">
        <v>91</v>
      </c>
      <c r="C25" s="129">
        <f>SUM(C23:C24)</f>
        <v>397717297</v>
      </c>
      <c r="D25" s="129">
        <f>SUM(D23:D24)</f>
        <v>421165838</v>
      </c>
      <c r="E25" s="129">
        <f>SUM(E23:E24)</f>
        <v>421192243</v>
      </c>
      <c r="F25" s="140">
        <f t="shared" si="1"/>
        <v>1.0000626950184881</v>
      </c>
      <c r="G25" s="144" t="s">
        <v>92</v>
      </c>
      <c r="H25" s="129">
        <f>SUM(H19:H23)</f>
        <v>397717297</v>
      </c>
      <c r="I25" s="129">
        <f>SUM(I19:I23)</f>
        <v>383194224</v>
      </c>
      <c r="J25" s="129">
        <f>SUM(J19:J23)</f>
        <v>145843358</v>
      </c>
      <c r="K25" s="140">
        <f t="shared" ref="K25:K26" si="5">J25/I25</f>
        <v>0.38059905099195857</v>
      </c>
      <c r="M25" s="164"/>
    </row>
    <row r="26" spans="1:13" s="27" customFormat="1" ht="15" customHeight="1" x14ac:dyDescent="0.25">
      <c r="A26" s="103">
        <v>20</v>
      </c>
      <c r="B26" s="110" t="s">
        <v>307</v>
      </c>
      <c r="C26" s="122">
        <f>'6. melléklet'!E46+'6. melléklet'!E48+'6. melléklet'!E49</f>
        <v>0</v>
      </c>
      <c r="D26" s="122">
        <f>'6. melléklet'!F46+'6. melléklet'!F48+'6. melléklet'!F49</f>
        <v>153450674</v>
      </c>
      <c r="E26" s="122">
        <f>'6. melléklet'!G46+'6. melléklet'!G48+'6. melléklet'!G49</f>
        <v>303450674</v>
      </c>
      <c r="F26" s="145">
        <f t="shared" si="1"/>
        <v>1.9775128130098667</v>
      </c>
      <c r="G26" s="110" t="s">
        <v>84</v>
      </c>
      <c r="H26" s="122">
        <f>'6. melléklet'!E95+'6. melléklet'!E94+'6. melléklet'!E97</f>
        <v>2207673</v>
      </c>
      <c r="I26" s="122">
        <f>'6. melléklet'!F95+'6. melléklet'!F94+'6. melléklet'!F97</f>
        <v>153532095</v>
      </c>
      <c r="J26" s="122">
        <f>'6. melléklet'!G95+'6. melléklet'!G94+'6. melléklet'!G97</f>
        <v>303532095</v>
      </c>
      <c r="K26" s="145">
        <f t="shared" si="5"/>
        <v>1.9769944193101774</v>
      </c>
      <c r="M26" s="164"/>
    </row>
    <row r="27" spans="1:13" s="27" customFormat="1" ht="15" customHeight="1" x14ac:dyDescent="0.25">
      <c r="A27" s="102">
        <v>21</v>
      </c>
      <c r="B27" s="110" t="s">
        <v>77</v>
      </c>
      <c r="C27" s="270">
        <v>2207673</v>
      </c>
      <c r="D27" s="270">
        <v>2207673</v>
      </c>
      <c r="E27" s="270">
        <v>2207673</v>
      </c>
      <c r="F27" s="145">
        <f t="shared" si="1"/>
        <v>1</v>
      </c>
      <c r="G27" s="110"/>
      <c r="H27" s="110"/>
      <c r="I27" s="111"/>
      <c r="J27" s="111"/>
      <c r="K27" s="111"/>
      <c r="M27" s="164"/>
    </row>
    <row r="28" spans="1:13" s="27" customFormat="1" ht="15" customHeight="1" x14ac:dyDescent="0.25">
      <c r="A28" s="103">
        <v>22</v>
      </c>
      <c r="B28" s="144" t="s">
        <v>308</v>
      </c>
      <c r="C28" s="129">
        <f>SUM(C26:C27)</f>
        <v>2207673</v>
      </c>
      <c r="D28" s="129">
        <f t="shared" ref="D28:E28" si="6">SUM(D26:D27)</f>
        <v>155658347</v>
      </c>
      <c r="E28" s="129">
        <f t="shared" si="6"/>
        <v>305658347</v>
      </c>
      <c r="F28" s="140">
        <f t="shared" si="1"/>
        <v>1.963648933005822</v>
      </c>
      <c r="G28" s="144" t="s">
        <v>309</v>
      </c>
      <c r="H28" s="129">
        <f>SUM(H26:H27)</f>
        <v>2207673</v>
      </c>
      <c r="I28" s="129">
        <f>SUM(I26:I27)</f>
        <v>153532095</v>
      </c>
      <c r="J28" s="129">
        <f>SUM(J26:J27)</f>
        <v>303532095</v>
      </c>
      <c r="K28" s="140">
        <f t="shared" ref="K28:K29" si="7">J28/I28</f>
        <v>1.9769944193101774</v>
      </c>
      <c r="M28" s="164"/>
    </row>
    <row r="29" spans="1:13" ht="15" customHeight="1" x14ac:dyDescent="0.25">
      <c r="A29" s="102">
        <v>23</v>
      </c>
      <c r="B29" s="166" t="s">
        <v>181</v>
      </c>
      <c r="C29" s="134">
        <f>C18+C25+C28</f>
        <v>777504080</v>
      </c>
      <c r="D29" s="134">
        <f>D18+D25+D28</f>
        <v>999249238</v>
      </c>
      <c r="E29" s="303">
        <f>E18+E25+E28</f>
        <v>1167312927</v>
      </c>
      <c r="F29" s="135">
        <f t="shared" si="1"/>
        <v>1.1681899596304721</v>
      </c>
      <c r="G29" s="166" t="s">
        <v>181</v>
      </c>
      <c r="H29" s="167">
        <f>H18+H25+H28</f>
        <v>777504080</v>
      </c>
      <c r="I29" s="167">
        <f>I18+I25+I28</f>
        <v>999249238</v>
      </c>
      <c r="J29" s="167">
        <f>J18+J25+J28</f>
        <v>777998382</v>
      </c>
      <c r="K29" s="169">
        <f t="shared" si="7"/>
        <v>0.77858291246452771</v>
      </c>
    </row>
    <row r="30" spans="1:13" x14ac:dyDescent="0.25">
      <c r="G30" s="30"/>
      <c r="H30" s="30"/>
      <c r="I30" s="30"/>
    </row>
    <row r="31" spans="1:13" x14ac:dyDescent="0.25">
      <c r="G31" s="30"/>
      <c r="H31" s="30"/>
      <c r="I31" s="30"/>
    </row>
    <row r="32" spans="1:13" x14ac:dyDescent="0.25">
      <c r="G32" s="30"/>
      <c r="H32" s="30"/>
      <c r="I32" s="30"/>
    </row>
    <row r="33" spans="7:9" x14ac:dyDescent="0.25">
      <c r="G33" s="30"/>
      <c r="H33" s="30"/>
      <c r="I33" s="30"/>
    </row>
    <row r="34" spans="7:9" x14ac:dyDescent="0.25">
      <c r="G34" s="30"/>
      <c r="H34" s="30"/>
      <c r="I34" s="30"/>
    </row>
    <row r="35" spans="7:9" x14ac:dyDescent="0.25">
      <c r="G35" s="30"/>
      <c r="H35" s="30"/>
      <c r="I35" s="30"/>
    </row>
    <row r="36" spans="7:9" x14ac:dyDescent="0.25">
      <c r="G36" s="30"/>
      <c r="H36" s="30"/>
      <c r="I36" s="30"/>
    </row>
    <row r="37" spans="7:9" x14ac:dyDescent="0.25">
      <c r="G37" s="30"/>
      <c r="H37" s="30"/>
      <c r="I37" s="30"/>
    </row>
  </sheetData>
  <sheetProtection selectLockedCells="1" selectUnlockedCells="1"/>
  <mergeCells count="1">
    <mergeCell ref="A4:K4"/>
  </mergeCells>
  <pageMargins left="0.25" right="0.25" top="0.75" bottom="0.75" header="0.3" footer="0.3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ColWidth="9.109375" defaultRowHeight="15" customHeight="1" x14ac:dyDescent="0.25"/>
  <cols>
    <col min="1" max="1" width="4.6640625" style="31" customWidth="1"/>
    <col min="2" max="2" width="5.6640625" style="31" customWidth="1"/>
    <col min="3" max="3" width="36.33203125" style="31" customWidth="1"/>
    <col min="4" max="4" width="5.6640625" style="31" customWidth="1"/>
    <col min="5" max="6" width="10.44140625" style="31" customWidth="1"/>
    <col min="7" max="7" width="10.88671875" style="31" bestFit="1" customWidth="1"/>
    <col min="8" max="8" width="7.6640625" style="98" customWidth="1"/>
    <col min="9" max="9" width="9.109375" style="30" customWidth="1"/>
    <col min="10" max="10" width="9.5546875" style="97" bestFit="1" customWidth="1"/>
    <col min="11" max="13" width="11.109375" style="30" bestFit="1" customWidth="1"/>
    <col min="14" max="16384" width="9.109375" style="30"/>
  </cols>
  <sheetData>
    <row r="1" spans="1:11" ht="13.95" customHeight="1" x14ac:dyDescent="0.25">
      <c r="H1" s="45" t="s">
        <v>357</v>
      </c>
    </row>
    <row r="2" spans="1:11" ht="13.95" customHeight="1" x14ac:dyDescent="0.25">
      <c r="H2" s="45" t="str">
        <f>'1. melléklet'!E2</f>
        <v>a  7/2024. (V.30.) önkormányzati rendelethez</v>
      </c>
    </row>
    <row r="3" spans="1:11" ht="13.95" customHeight="1" x14ac:dyDescent="0.25"/>
    <row r="4" spans="1:11" ht="15" customHeight="1" x14ac:dyDescent="0.25">
      <c r="A4" s="350" t="s">
        <v>719</v>
      </c>
      <c r="B4" s="350"/>
      <c r="C4" s="350"/>
      <c r="D4" s="350"/>
      <c r="E4" s="350"/>
      <c r="F4" s="350"/>
      <c r="G4" s="350"/>
      <c r="H4" s="350"/>
    </row>
    <row r="5" spans="1:11" ht="6.75" customHeight="1" x14ac:dyDescent="0.25">
      <c r="A5" s="29"/>
      <c r="B5" s="29"/>
      <c r="C5" s="99"/>
      <c r="D5" s="99"/>
      <c r="E5" s="50"/>
      <c r="F5" s="50"/>
      <c r="G5" s="50"/>
      <c r="H5" s="100"/>
    </row>
    <row r="6" spans="1:11" ht="15" customHeight="1" x14ac:dyDescent="0.25">
      <c r="A6" s="102"/>
      <c r="B6" s="103" t="s">
        <v>241</v>
      </c>
      <c r="C6" s="103" t="s">
        <v>253</v>
      </c>
      <c r="D6" s="103" t="s">
        <v>243</v>
      </c>
      <c r="E6" s="103" t="s">
        <v>244</v>
      </c>
      <c r="F6" s="103" t="s">
        <v>245</v>
      </c>
      <c r="G6" s="103" t="s">
        <v>246</v>
      </c>
      <c r="H6" s="103" t="s">
        <v>247</v>
      </c>
    </row>
    <row r="7" spans="1:11" ht="24" x14ac:dyDescent="0.25">
      <c r="A7" s="103">
        <v>1</v>
      </c>
      <c r="B7" s="102" t="s">
        <v>69</v>
      </c>
      <c r="C7" s="103" t="s">
        <v>96</v>
      </c>
      <c r="D7" s="102" t="s">
        <v>375</v>
      </c>
      <c r="E7" s="62" t="s">
        <v>109</v>
      </c>
      <c r="F7" s="62" t="s">
        <v>110</v>
      </c>
      <c r="G7" s="62" t="s">
        <v>111</v>
      </c>
      <c r="H7" s="62" t="s">
        <v>113</v>
      </c>
    </row>
    <row r="8" spans="1:11" ht="15" customHeight="1" x14ac:dyDescent="0.25">
      <c r="A8" s="103">
        <v>2</v>
      </c>
      <c r="B8" s="351" t="s">
        <v>70</v>
      </c>
      <c r="C8" s="351"/>
      <c r="D8" s="351"/>
      <c r="E8" s="351"/>
      <c r="F8" s="351"/>
      <c r="G8" s="351"/>
      <c r="H8" s="351"/>
      <c r="J8" s="30"/>
    </row>
    <row r="9" spans="1:11" ht="15" customHeight="1" x14ac:dyDescent="0.25">
      <c r="A9" s="103">
        <v>3</v>
      </c>
      <c r="B9" s="104" t="s">
        <v>376</v>
      </c>
      <c r="C9" s="105" t="s">
        <v>377</v>
      </c>
      <c r="D9" s="105" t="s">
        <v>378</v>
      </c>
      <c r="E9" s="106">
        <f>E10+E17</f>
        <v>61785847</v>
      </c>
      <c r="F9" s="106">
        <f t="shared" ref="F9:G9" si="0">F10+F17</f>
        <v>81439195</v>
      </c>
      <c r="G9" s="106">
        <f t="shared" si="0"/>
        <v>81439195</v>
      </c>
      <c r="H9" s="107">
        <f>G9/F9</f>
        <v>1</v>
      </c>
      <c r="K9" s="108"/>
    </row>
    <row r="10" spans="1:11" ht="15" customHeight="1" x14ac:dyDescent="0.25">
      <c r="A10" s="103">
        <v>4</v>
      </c>
      <c r="B10" s="109" t="s">
        <v>379</v>
      </c>
      <c r="C10" s="110" t="s">
        <v>75</v>
      </c>
      <c r="D10" s="110" t="s">
        <v>380</v>
      </c>
      <c r="E10" s="111">
        <f>SUM(E11:E16)</f>
        <v>55896947</v>
      </c>
      <c r="F10" s="111">
        <f t="shared" ref="F10:G10" si="1">SUM(F11:F16)</f>
        <v>75018429</v>
      </c>
      <c r="G10" s="111">
        <f t="shared" si="1"/>
        <v>75018429</v>
      </c>
      <c r="H10" s="112">
        <f t="shared" ref="H10:H74" si="2">G10/F10</f>
        <v>1</v>
      </c>
      <c r="K10" s="108"/>
    </row>
    <row r="11" spans="1:11" ht="24" x14ac:dyDescent="0.25">
      <c r="A11" s="103">
        <v>5</v>
      </c>
      <c r="B11" s="113" t="s">
        <v>381</v>
      </c>
      <c r="C11" s="114" t="s">
        <v>382</v>
      </c>
      <c r="D11" s="115" t="s">
        <v>383</v>
      </c>
      <c r="E11" s="286">
        <v>29623173</v>
      </c>
      <c r="F11" s="286">
        <v>29623173</v>
      </c>
      <c r="G11" s="286">
        <v>29623173</v>
      </c>
      <c r="H11" s="117">
        <f t="shared" si="2"/>
        <v>1</v>
      </c>
      <c r="K11" s="108"/>
    </row>
    <row r="12" spans="1:11" ht="24" x14ac:dyDescent="0.25">
      <c r="A12" s="103">
        <v>6</v>
      </c>
      <c r="B12" s="113" t="s">
        <v>384</v>
      </c>
      <c r="C12" s="114" t="s">
        <v>385</v>
      </c>
      <c r="D12" s="115" t="s">
        <v>386</v>
      </c>
      <c r="E12" s="286">
        <v>20267510</v>
      </c>
      <c r="F12" s="286">
        <v>22496188</v>
      </c>
      <c r="G12" s="286">
        <v>22496188</v>
      </c>
      <c r="H12" s="117">
        <f t="shared" si="2"/>
        <v>1</v>
      </c>
      <c r="K12" s="108"/>
    </row>
    <row r="13" spans="1:11" ht="24" customHeight="1" x14ac:dyDescent="0.25">
      <c r="A13" s="103">
        <v>7</v>
      </c>
      <c r="B13" s="113" t="s">
        <v>387</v>
      </c>
      <c r="C13" s="114" t="s">
        <v>388</v>
      </c>
      <c r="D13" s="115" t="s">
        <v>389</v>
      </c>
      <c r="E13" s="286">
        <v>3031144</v>
      </c>
      <c r="F13" s="286">
        <v>3156280</v>
      </c>
      <c r="G13" s="286">
        <v>3156280</v>
      </c>
      <c r="H13" s="117">
        <f t="shared" si="2"/>
        <v>1</v>
      </c>
      <c r="K13" s="108"/>
    </row>
    <row r="14" spans="1:11" ht="24" x14ac:dyDescent="0.25">
      <c r="A14" s="103">
        <v>8</v>
      </c>
      <c r="B14" s="113" t="s">
        <v>390</v>
      </c>
      <c r="C14" s="114" t="s">
        <v>391</v>
      </c>
      <c r="D14" s="115" t="s">
        <v>392</v>
      </c>
      <c r="E14" s="286">
        <v>2975120</v>
      </c>
      <c r="F14" s="286">
        <v>3962120</v>
      </c>
      <c r="G14" s="286">
        <v>3962120</v>
      </c>
      <c r="H14" s="117">
        <f t="shared" si="2"/>
        <v>1</v>
      </c>
      <c r="K14" s="108"/>
    </row>
    <row r="15" spans="1:11" ht="24" x14ac:dyDescent="0.25">
      <c r="A15" s="103">
        <v>9</v>
      </c>
      <c r="B15" s="113" t="s">
        <v>393</v>
      </c>
      <c r="C15" s="114" t="s">
        <v>394</v>
      </c>
      <c r="D15" s="115" t="s">
        <v>395</v>
      </c>
      <c r="E15" s="286">
        <v>0</v>
      </c>
      <c r="F15" s="286">
        <v>10953770</v>
      </c>
      <c r="G15" s="286">
        <v>10953770</v>
      </c>
      <c r="H15" s="117">
        <f t="shared" si="2"/>
        <v>1</v>
      </c>
      <c r="K15" s="108"/>
    </row>
    <row r="16" spans="1:11" ht="15" customHeight="1" x14ac:dyDescent="0.25">
      <c r="A16" s="103">
        <v>10</v>
      </c>
      <c r="B16" s="113" t="s">
        <v>396</v>
      </c>
      <c r="C16" s="114" t="s">
        <v>397</v>
      </c>
      <c r="D16" s="118" t="s">
        <v>398</v>
      </c>
      <c r="E16" s="286">
        <v>0</v>
      </c>
      <c r="F16" s="286">
        <v>4826898</v>
      </c>
      <c r="G16" s="286">
        <v>4826898</v>
      </c>
      <c r="H16" s="117">
        <f t="shared" si="2"/>
        <v>1</v>
      </c>
      <c r="K16" s="108"/>
    </row>
    <row r="17" spans="1:8" ht="15" customHeight="1" x14ac:dyDescent="0.25">
      <c r="A17" s="103">
        <v>11</v>
      </c>
      <c r="B17" s="109" t="s">
        <v>399</v>
      </c>
      <c r="C17" s="110" t="s">
        <v>400</v>
      </c>
      <c r="D17" s="110" t="s">
        <v>401</v>
      </c>
      <c r="E17" s="77">
        <v>5888900</v>
      </c>
      <c r="F17" s="77">
        <v>6420766</v>
      </c>
      <c r="G17" s="77">
        <v>6420766</v>
      </c>
      <c r="H17" s="112">
        <f t="shared" si="2"/>
        <v>1</v>
      </c>
    </row>
    <row r="18" spans="1:8" ht="15" customHeight="1" x14ac:dyDescent="0.25">
      <c r="A18" s="103">
        <v>12</v>
      </c>
      <c r="B18" s="104" t="s">
        <v>118</v>
      </c>
      <c r="C18" s="105" t="s">
        <v>71</v>
      </c>
      <c r="D18" s="105" t="s">
        <v>402</v>
      </c>
      <c r="E18" s="106">
        <f>E19+E20+E23</f>
        <v>122000000</v>
      </c>
      <c r="F18" s="106">
        <f>F19+F20+F23</f>
        <v>121572052</v>
      </c>
      <c r="G18" s="106">
        <f>G19+G20+G23</f>
        <v>130709409</v>
      </c>
      <c r="H18" s="107">
        <f t="shared" si="2"/>
        <v>1.0751600129279713</v>
      </c>
    </row>
    <row r="19" spans="1:8" ht="15" customHeight="1" x14ac:dyDescent="0.25">
      <c r="A19" s="103">
        <v>13</v>
      </c>
      <c r="B19" s="109" t="s">
        <v>403</v>
      </c>
      <c r="C19" s="110" t="s">
        <v>72</v>
      </c>
      <c r="D19" s="110" t="s">
        <v>404</v>
      </c>
      <c r="E19" s="77">
        <v>66000000</v>
      </c>
      <c r="F19" s="77">
        <v>66000000</v>
      </c>
      <c r="G19" s="119">
        <v>67320394</v>
      </c>
      <c r="H19" s="112">
        <f t="shared" si="2"/>
        <v>1.0200059696969697</v>
      </c>
    </row>
    <row r="20" spans="1:8" ht="15" customHeight="1" x14ac:dyDescent="0.25">
      <c r="A20" s="103">
        <v>14</v>
      </c>
      <c r="B20" s="109" t="s">
        <v>405</v>
      </c>
      <c r="C20" s="110" t="s">
        <v>73</v>
      </c>
      <c r="D20" s="110" t="s">
        <v>406</v>
      </c>
      <c r="E20" s="77">
        <f>SUM(E21:E22)</f>
        <v>54500000</v>
      </c>
      <c r="F20" s="77">
        <f>SUM(F21:F22)</f>
        <v>54500000</v>
      </c>
      <c r="G20" s="111">
        <f>SUM(G21:G22)</f>
        <v>62316963</v>
      </c>
      <c r="H20" s="112">
        <f t="shared" si="2"/>
        <v>1.143430513761468</v>
      </c>
    </row>
    <row r="21" spans="1:8" ht="15" customHeight="1" x14ac:dyDescent="0.25">
      <c r="A21" s="103">
        <v>15</v>
      </c>
      <c r="B21" s="120" t="s">
        <v>407</v>
      </c>
      <c r="C21" s="121" t="s">
        <v>408</v>
      </c>
      <c r="D21" s="121" t="s">
        <v>409</v>
      </c>
      <c r="E21" s="286">
        <v>32000000</v>
      </c>
      <c r="F21" s="286">
        <v>32000000</v>
      </c>
      <c r="G21" s="116">
        <v>35082863</v>
      </c>
      <c r="H21" s="117">
        <f t="shared" si="2"/>
        <v>1.0963394687500001</v>
      </c>
    </row>
    <row r="22" spans="1:8" ht="15" customHeight="1" x14ac:dyDescent="0.25">
      <c r="A22" s="103">
        <v>16</v>
      </c>
      <c r="B22" s="120" t="s">
        <v>410</v>
      </c>
      <c r="C22" s="121" t="s">
        <v>411</v>
      </c>
      <c r="D22" s="121" t="s">
        <v>412</v>
      </c>
      <c r="E22" s="286">
        <v>22500000</v>
      </c>
      <c r="F22" s="286">
        <v>22500000</v>
      </c>
      <c r="G22" s="116">
        <v>27234100</v>
      </c>
      <c r="H22" s="117">
        <f t="shared" si="2"/>
        <v>1.2104044444444444</v>
      </c>
    </row>
    <row r="23" spans="1:8" ht="15" customHeight="1" x14ac:dyDescent="0.25">
      <c r="A23" s="103">
        <v>17</v>
      </c>
      <c r="B23" s="109" t="s">
        <v>413</v>
      </c>
      <c r="C23" s="110" t="s">
        <v>74</v>
      </c>
      <c r="D23" s="110" t="s">
        <v>414</v>
      </c>
      <c r="E23" s="77">
        <v>1500000</v>
      </c>
      <c r="F23" s="77">
        <v>1072052</v>
      </c>
      <c r="G23" s="111">
        <v>1072052</v>
      </c>
      <c r="H23" s="112">
        <f t="shared" si="2"/>
        <v>1</v>
      </c>
    </row>
    <row r="24" spans="1:8" ht="15" customHeight="1" x14ac:dyDescent="0.25">
      <c r="A24" s="103">
        <v>18</v>
      </c>
      <c r="B24" s="104" t="s">
        <v>119</v>
      </c>
      <c r="C24" s="105" t="s">
        <v>20</v>
      </c>
      <c r="D24" s="105" t="s">
        <v>415</v>
      </c>
      <c r="E24" s="106">
        <f>SUM(E25:E33)</f>
        <v>110407485</v>
      </c>
      <c r="F24" s="106">
        <f>SUM(F25:F33)</f>
        <v>134850428</v>
      </c>
      <c r="G24" s="106">
        <f>SUM(G25:G33)</f>
        <v>143743080</v>
      </c>
      <c r="H24" s="107">
        <f t="shared" si="2"/>
        <v>1.065944558959798</v>
      </c>
    </row>
    <row r="25" spans="1:8" ht="15" customHeight="1" x14ac:dyDescent="0.25">
      <c r="A25" s="103">
        <v>19</v>
      </c>
      <c r="B25" s="109" t="s">
        <v>416</v>
      </c>
      <c r="C25" s="110" t="s">
        <v>417</v>
      </c>
      <c r="D25" s="110" t="s">
        <v>418</v>
      </c>
      <c r="E25" s="270">
        <v>97500</v>
      </c>
      <c r="F25" s="270">
        <v>97500</v>
      </c>
      <c r="G25" s="119">
        <v>94468</v>
      </c>
      <c r="H25" s="145">
        <f t="shared" si="2"/>
        <v>0.96890256410256415</v>
      </c>
    </row>
    <row r="26" spans="1:8" ht="15" customHeight="1" x14ac:dyDescent="0.25">
      <c r="A26" s="103">
        <v>20</v>
      </c>
      <c r="B26" s="109" t="s">
        <v>419</v>
      </c>
      <c r="C26" s="110" t="s">
        <v>420</v>
      </c>
      <c r="D26" s="110" t="s">
        <v>421</v>
      </c>
      <c r="E26" s="270">
        <v>62150000</v>
      </c>
      <c r="F26" s="270">
        <v>72350000</v>
      </c>
      <c r="G26" s="119">
        <v>74664561</v>
      </c>
      <c r="H26" s="145">
        <f t="shared" si="2"/>
        <v>1.0319911679336558</v>
      </c>
    </row>
    <row r="27" spans="1:8" ht="15" customHeight="1" x14ac:dyDescent="0.25">
      <c r="A27" s="103">
        <v>21</v>
      </c>
      <c r="B27" s="109" t="s">
        <v>422</v>
      </c>
      <c r="C27" s="110" t="s">
        <v>423</v>
      </c>
      <c r="D27" s="110" t="s">
        <v>424</v>
      </c>
      <c r="E27" s="270">
        <v>14100000</v>
      </c>
      <c r="F27" s="270">
        <v>14100000</v>
      </c>
      <c r="G27" s="119">
        <v>16599640</v>
      </c>
      <c r="H27" s="145">
        <f t="shared" si="2"/>
        <v>1.1772794326241134</v>
      </c>
    </row>
    <row r="28" spans="1:8" ht="15" customHeight="1" x14ac:dyDescent="0.25">
      <c r="A28" s="103">
        <v>22</v>
      </c>
      <c r="B28" s="109" t="s">
        <v>425</v>
      </c>
      <c r="C28" s="110" t="s">
        <v>164</v>
      </c>
      <c r="D28" s="110" t="s">
        <v>426</v>
      </c>
      <c r="E28" s="270">
        <v>8505000</v>
      </c>
      <c r="F28" s="270">
        <v>8405730</v>
      </c>
      <c r="G28" s="119">
        <v>8406579</v>
      </c>
      <c r="H28" s="145">
        <f t="shared" si="2"/>
        <v>1.0001010025304167</v>
      </c>
    </row>
    <row r="29" spans="1:8" ht="15" customHeight="1" x14ac:dyDescent="0.25">
      <c r="A29" s="103">
        <v>23</v>
      </c>
      <c r="B29" s="109" t="s">
        <v>427</v>
      </c>
      <c r="C29" s="110" t="s">
        <v>428</v>
      </c>
      <c r="D29" s="110" t="s">
        <v>429</v>
      </c>
      <c r="E29" s="270">
        <v>23374941</v>
      </c>
      <c r="F29" s="270">
        <v>25481138</v>
      </c>
      <c r="G29" s="119">
        <v>28073114</v>
      </c>
      <c r="H29" s="145">
        <f t="shared" si="2"/>
        <v>1.1017213595405355</v>
      </c>
    </row>
    <row r="30" spans="1:8" ht="15" customHeight="1" x14ac:dyDescent="0.25">
      <c r="A30" s="103">
        <v>24</v>
      </c>
      <c r="B30" s="109" t="s">
        <v>430</v>
      </c>
      <c r="C30" s="123" t="s">
        <v>356</v>
      </c>
      <c r="D30" s="110" t="s">
        <v>431</v>
      </c>
      <c r="E30" s="77">
        <v>2179000</v>
      </c>
      <c r="F30" s="77">
        <v>2238000</v>
      </c>
      <c r="G30" s="119">
        <v>3706000</v>
      </c>
      <c r="H30" s="112">
        <f t="shared" si="2"/>
        <v>1.6559428060768544</v>
      </c>
    </row>
    <row r="31" spans="1:8" ht="15" customHeight="1" x14ac:dyDescent="0.25">
      <c r="A31" s="103">
        <v>25</v>
      </c>
      <c r="B31" s="109" t="s">
        <v>432</v>
      </c>
      <c r="C31" s="110" t="s">
        <v>433</v>
      </c>
      <c r="D31" s="110" t="s">
        <v>434</v>
      </c>
      <c r="E31" s="77">
        <v>0</v>
      </c>
      <c r="F31" s="77">
        <v>792000</v>
      </c>
      <c r="G31" s="119">
        <v>802481</v>
      </c>
      <c r="H31" s="112">
        <f t="shared" si="2"/>
        <v>1.0132335858585859</v>
      </c>
    </row>
    <row r="32" spans="1:8" ht="15" customHeight="1" x14ac:dyDescent="0.25">
      <c r="A32" s="103">
        <v>26</v>
      </c>
      <c r="B32" s="109" t="s">
        <v>435</v>
      </c>
      <c r="C32" s="110" t="s">
        <v>720</v>
      </c>
      <c r="D32" s="110" t="s">
        <v>721</v>
      </c>
      <c r="E32" s="77">
        <v>0</v>
      </c>
      <c r="F32" s="77">
        <v>8085732</v>
      </c>
      <c r="G32" s="119">
        <v>8085732</v>
      </c>
      <c r="H32" s="112">
        <f t="shared" si="2"/>
        <v>1</v>
      </c>
    </row>
    <row r="33" spans="1:11" s="124" customFormat="1" ht="15" customHeight="1" x14ac:dyDescent="0.25">
      <c r="A33" s="103">
        <v>27</v>
      </c>
      <c r="B33" s="109" t="s">
        <v>722</v>
      </c>
      <c r="C33" s="110" t="s">
        <v>165</v>
      </c>
      <c r="D33" s="110" t="s">
        <v>436</v>
      </c>
      <c r="E33" s="77">
        <v>1044</v>
      </c>
      <c r="F33" s="77">
        <v>3300328</v>
      </c>
      <c r="G33" s="119">
        <v>3310505</v>
      </c>
      <c r="H33" s="112">
        <f t="shared" si="2"/>
        <v>1.0030836328995179</v>
      </c>
      <c r="J33" s="125"/>
    </row>
    <row r="34" spans="1:11" ht="15" customHeight="1" x14ac:dyDescent="0.25">
      <c r="A34" s="103">
        <v>28</v>
      </c>
      <c r="B34" s="104" t="s">
        <v>317</v>
      </c>
      <c r="C34" s="126" t="s">
        <v>315</v>
      </c>
      <c r="D34" s="126" t="s">
        <v>437</v>
      </c>
      <c r="E34" s="106">
        <f>SUM(E35:E35)</f>
        <v>687246</v>
      </c>
      <c r="F34" s="106">
        <f>SUM(F35:F35)</f>
        <v>1891549</v>
      </c>
      <c r="G34" s="106">
        <f>SUM(G35:G35)</f>
        <v>1898824</v>
      </c>
      <c r="H34" s="107">
        <f t="shared" si="2"/>
        <v>1.0038460542127114</v>
      </c>
      <c r="K34" s="108"/>
    </row>
    <row r="35" spans="1:11" ht="15" customHeight="1" x14ac:dyDescent="0.25">
      <c r="A35" s="103">
        <v>29</v>
      </c>
      <c r="B35" s="109" t="s">
        <v>438</v>
      </c>
      <c r="C35" s="127" t="s">
        <v>166</v>
      </c>
      <c r="D35" s="127" t="s">
        <v>439</v>
      </c>
      <c r="E35" s="111">
        <v>687246</v>
      </c>
      <c r="F35" s="119">
        <v>1891549</v>
      </c>
      <c r="G35" s="119">
        <v>1898824</v>
      </c>
      <c r="H35" s="112">
        <f t="shared" si="2"/>
        <v>1.0038460542127114</v>
      </c>
    </row>
    <row r="36" spans="1:11" ht="15.75" customHeight="1" x14ac:dyDescent="0.25">
      <c r="A36" s="103">
        <v>30</v>
      </c>
      <c r="B36" s="128" t="s">
        <v>241</v>
      </c>
      <c r="C36" s="355" t="s">
        <v>20</v>
      </c>
      <c r="D36" s="356"/>
      <c r="E36" s="129">
        <f>E9+E18+E24+E34</f>
        <v>294880578</v>
      </c>
      <c r="F36" s="129">
        <f>F9+F18+F24+F34</f>
        <v>339753224</v>
      </c>
      <c r="G36" s="129">
        <f>G9+G18+G24+G34</f>
        <v>357790508</v>
      </c>
      <c r="H36" s="140">
        <f t="shared" si="2"/>
        <v>1.053089368182125</v>
      </c>
      <c r="I36" s="130"/>
      <c r="J36" s="30"/>
    </row>
    <row r="37" spans="1:11" ht="15" customHeight="1" x14ac:dyDescent="0.25">
      <c r="A37" s="103">
        <v>31</v>
      </c>
      <c r="B37" s="104" t="s">
        <v>318</v>
      </c>
      <c r="C37" s="105" t="s">
        <v>440</v>
      </c>
      <c r="D37" s="105" t="s">
        <v>441</v>
      </c>
      <c r="E37" s="106">
        <f>SUM(E38:E38)</f>
        <v>0</v>
      </c>
      <c r="F37" s="106">
        <f>SUM(F38:F38)</f>
        <v>49248541</v>
      </c>
      <c r="G37" s="106">
        <f>SUM(G38:G38)</f>
        <v>49248541</v>
      </c>
      <c r="H37" s="107">
        <f t="shared" si="2"/>
        <v>1</v>
      </c>
    </row>
    <row r="38" spans="1:11" ht="15" customHeight="1" x14ac:dyDescent="0.25">
      <c r="A38" s="103">
        <v>32</v>
      </c>
      <c r="B38" s="109" t="s">
        <v>444</v>
      </c>
      <c r="C38" s="110" t="s">
        <v>445</v>
      </c>
      <c r="D38" s="110" t="s">
        <v>443</v>
      </c>
      <c r="E38" s="111">
        <v>0</v>
      </c>
      <c r="F38" s="119">
        <v>49248541</v>
      </c>
      <c r="G38" s="119">
        <v>49248541</v>
      </c>
      <c r="H38" s="112">
        <f t="shared" si="2"/>
        <v>1</v>
      </c>
    </row>
    <row r="39" spans="1:11" ht="15" customHeight="1" x14ac:dyDescent="0.25">
      <c r="A39" s="103">
        <v>33</v>
      </c>
      <c r="B39" s="104" t="s">
        <v>319</v>
      </c>
      <c r="C39" s="105" t="s">
        <v>314</v>
      </c>
      <c r="D39" s="105" t="s">
        <v>446</v>
      </c>
      <c r="E39" s="106">
        <f>SUM(E40:E41)</f>
        <v>27527559</v>
      </c>
      <c r="F39" s="106">
        <f t="shared" ref="F39:G39" si="3">SUM(F40:F41)</f>
        <v>1727559</v>
      </c>
      <c r="G39" s="106">
        <f t="shared" si="3"/>
        <v>1747559</v>
      </c>
      <c r="H39" s="107">
        <f t="shared" si="2"/>
        <v>1.0115770286282553</v>
      </c>
    </row>
    <row r="40" spans="1:11" ht="15" customHeight="1" x14ac:dyDescent="0.25">
      <c r="A40" s="103">
        <v>34</v>
      </c>
      <c r="B40" s="109" t="s">
        <v>447</v>
      </c>
      <c r="C40" s="110" t="s">
        <v>344</v>
      </c>
      <c r="D40" s="110" t="s">
        <v>448</v>
      </c>
      <c r="E40" s="111">
        <v>25800000</v>
      </c>
      <c r="F40" s="119">
        <v>0</v>
      </c>
      <c r="G40" s="119">
        <v>0</v>
      </c>
      <c r="H40" s="149"/>
      <c r="K40" s="108"/>
    </row>
    <row r="41" spans="1:11" ht="15" customHeight="1" x14ac:dyDescent="0.25">
      <c r="A41" s="103">
        <v>35</v>
      </c>
      <c r="B41" s="109" t="s">
        <v>449</v>
      </c>
      <c r="C41" s="110" t="s">
        <v>724</v>
      </c>
      <c r="D41" s="110" t="s">
        <v>723</v>
      </c>
      <c r="E41" s="111">
        <v>1727559</v>
      </c>
      <c r="F41" s="119">
        <v>1727559</v>
      </c>
      <c r="G41" s="119">
        <v>1747559</v>
      </c>
      <c r="H41" s="112">
        <f t="shared" si="2"/>
        <v>1.0115770286282553</v>
      </c>
      <c r="K41" s="108"/>
    </row>
    <row r="42" spans="1:11" ht="15" customHeight="1" x14ac:dyDescent="0.25">
      <c r="A42" s="103">
        <v>36</v>
      </c>
      <c r="B42" s="104" t="s">
        <v>320</v>
      </c>
      <c r="C42" s="126" t="s">
        <v>316</v>
      </c>
      <c r="D42" s="126" t="s">
        <v>450</v>
      </c>
      <c r="E42" s="106">
        <f>SUM(E43:E43)</f>
        <v>131700</v>
      </c>
      <c r="F42" s="106">
        <f>SUM(F43:F43)</f>
        <v>131700</v>
      </c>
      <c r="G42" s="106">
        <f>SUM(G43:G43)</f>
        <v>138105</v>
      </c>
      <c r="H42" s="107">
        <f t="shared" si="2"/>
        <v>1.0486332574031891</v>
      </c>
    </row>
    <row r="43" spans="1:11" ht="15" customHeight="1" x14ac:dyDescent="0.25">
      <c r="A43" s="103">
        <v>37</v>
      </c>
      <c r="B43" s="109" t="s">
        <v>451</v>
      </c>
      <c r="C43" s="127" t="s">
        <v>452</v>
      </c>
      <c r="D43" s="127" t="s">
        <v>453</v>
      </c>
      <c r="E43" s="111">
        <v>131700</v>
      </c>
      <c r="F43" s="119">
        <v>131700</v>
      </c>
      <c r="G43" s="119">
        <v>138105</v>
      </c>
      <c r="H43" s="112">
        <f t="shared" si="2"/>
        <v>1.0486332574031891</v>
      </c>
      <c r="J43" s="131"/>
      <c r="K43" s="131"/>
    </row>
    <row r="44" spans="1:11" ht="15.75" customHeight="1" x14ac:dyDescent="0.25">
      <c r="A44" s="103">
        <v>38</v>
      </c>
      <c r="B44" s="128" t="s">
        <v>253</v>
      </c>
      <c r="C44" s="355" t="s">
        <v>314</v>
      </c>
      <c r="D44" s="356"/>
      <c r="E44" s="129">
        <f>E37+E39+E42</f>
        <v>27659259</v>
      </c>
      <c r="F44" s="129">
        <f>F37+F39+F42</f>
        <v>51107800</v>
      </c>
      <c r="G44" s="129">
        <f>G37+G39+G42</f>
        <v>51134205</v>
      </c>
      <c r="H44" s="140">
        <f t="shared" si="2"/>
        <v>1.0005166530353489</v>
      </c>
      <c r="J44" s="30"/>
    </row>
    <row r="45" spans="1:11" ht="15" customHeight="1" x14ac:dyDescent="0.25">
      <c r="A45" s="103">
        <v>39</v>
      </c>
      <c r="B45" s="104" t="s">
        <v>321</v>
      </c>
      <c r="C45" s="126" t="s">
        <v>454</v>
      </c>
      <c r="D45" s="126" t="s">
        <v>455</v>
      </c>
      <c r="E45" s="106">
        <f>SUM(E46:E49)</f>
        <v>452735163</v>
      </c>
      <c r="F45" s="106">
        <f t="shared" ref="F45:G45" si="4">SUM(F46:F49)</f>
        <v>606185837</v>
      </c>
      <c r="G45" s="106">
        <f t="shared" si="4"/>
        <v>756185837</v>
      </c>
      <c r="H45" s="107">
        <f t="shared" si="2"/>
        <v>1.2474488693802985</v>
      </c>
    </row>
    <row r="46" spans="1:11" ht="15" customHeight="1" x14ac:dyDescent="0.25">
      <c r="A46" s="103">
        <v>40</v>
      </c>
      <c r="B46" s="109" t="s">
        <v>456</v>
      </c>
      <c r="C46" s="127" t="s">
        <v>725</v>
      </c>
      <c r="D46" s="127" t="s">
        <v>727</v>
      </c>
      <c r="E46" s="111">
        <v>0</v>
      </c>
      <c r="F46" s="111">
        <v>151083601</v>
      </c>
      <c r="G46" s="111">
        <v>151083601</v>
      </c>
      <c r="H46" s="112">
        <f t="shared" si="2"/>
        <v>1</v>
      </c>
    </row>
    <row r="47" spans="1:11" ht="15" customHeight="1" x14ac:dyDescent="0.25">
      <c r="A47" s="103">
        <v>41</v>
      </c>
      <c r="B47" s="109" t="s">
        <v>458</v>
      </c>
      <c r="C47" s="127" t="s">
        <v>225</v>
      </c>
      <c r="D47" s="127" t="s">
        <v>457</v>
      </c>
      <c r="E47" s="111">
        <v>452735163</v>
      </c>
      <c r="F47" s="111">
        <v>452735163</v>
      </c>
      <c r="G47" s="111">
        <v>452735163</v>
      </c>
      <c r="H47" s="112">
        <f t="shared" si="2"/>
        <v>1</v>
      </c>
    </row>
    <row r="48" spans="1:11" ht="15" customHeight="1" x14ac:dyDescent="0.25">
      <c r="A48" s="103">
        <v>42</v>
      </c>
      <c r="B48" s="109" t="s">
        <v>726</v>
      </c>
      <c r="C48" s="127" t="s">
        <v>459</v>
      </c>
      <c r="D48" s="127" t="s">
        <v>460</v>
      </c>
      <c r="E48" s="111">
        <v>0</v>
      </c>
      <c r="F48" s="119">
        <v>2367073</v>
      </c>
      <c r="G48" s="119">
        <v>2367073</v>
      </c>
      <c r="H48" s="112">
        <f t="shared" si="2"/>
        <v>1</v>
      </c>
    </row>
    <row r="49" spans="1:10" ht="15" customHeight="1" x14ac:dyDescent="0.25">
      <c r="A49" s="103">
        <v>43</v>
      </c>
      <c r="B49" s="109" t="s">
        <v>730</v>
      </c>
      <c r="C49" s="127" t="s">
        <v>728</v>
      </c>
      <c r="D49" s="127" t="s">
        <v>729</v>
      </c>
      <c r="E49" s="111">
        <v>0</v>
      </c>
      <c r="F49" s="119">
        <v>0</v>
      </c>
      <c r="G49" s="119">
        <v>150000000</v>
      </c>
      <c r="H49" s="149"/>
    </row>
    <row r="50" spans="1:10" ht="15" customHeight="1" x14ac:dyDescent="0.25">
      <c r="A50" s="103">
        <v>44</v>
      </c>
      <c r="B50" s="132" t="s">
        <v>243</v>
      </c>
      <c r="C50" s="355" t="s">
        <v>226</v>
      </c>
      <c r="D50" s="356"/>
      <c r="E50" s="129">
        <f>E45</f>
        <v>452735163</v>
      </c>
      <c r="F50" s="129">
        <f t="shared" ref="F50:G50" si="5">F45</f>
        <v>606185837</v>
      </c>
      <c r="G50" s="129">
        <f t="shared" si="5"/>
        <v>756185837</v>
      </c>
      <c r="H50" s="140">
        <f t="shared" si="2"/>
        <v>1.2474488693802985</v>
      </c>
      <c r="J50" s="30"/>
    </row>
    <row r="51" spans="1:10" ht="15" customHeight="1" x14ac:dyDescent="0.25">
      <c r="A51" s="103">
        <v>45</v>
      </c>
      <c r="B51" s="354" t="s">
        <v>461</v>
      </c>
      <c r="C51" s="354"/>
      <c r="D51" s="133"/>
      <c r="E51" s="134">
        <f>E9+E18+E24+E34+E37+E39+E42+E45</f>
        <v>775275000</v>
      </c>
      <c r="F51" s="134">
        <f t="shared" ref="F51:G51" si="6">F9+F18+F24+F34+F37+F39+F42+F45</f>
        <v>997046861</v>
      </c>
      <c r="G51" s="303">
        <f t="shared" si="6"/>
        <v>1165110550</v>
      </c>
      <c r="H51" s="135">
        <f t="shared" si="2"/>
        <v>1.1685614744641375</v>
      </c>
    </row>
    <row r="52" spans="1:10" ht="15" customHeight="1" x14ac:dyDescent="0.25">
      <c r="A52" s="103">
        <v>46</v>
      </c>
      <c r="B52" s="351" t="s">
        <v>79</v>
      </c>
      <c r="C52" s="351"/>
      <c r="D52" s="351"/>
      <c r="E52" s="351"/>
      <c r="F52" s="351"/>
      <c r="G52" s="351"/>
      <c r="H52" s="351"/>
      <c r="J52" s="30"/>
    </row>
    <row r="53" spans="1:10" ht="15" customHeight="1" x14ac:dyDescent="0.25">
      <c r="A53" s="103">
        <v>47</v>
      </c>
      <c r="B53" s="104" t="s">
        <v>117</v>
      </c>
      <c r="C53" s="105" t="s">
        <v>30</v>
      </c>
      <c r="D53" s="105" t="s">
        <v>462</v>
      </c>
      <c r="E53" s="106">
        <f>E54+E60</f>
        <v>72586812</v>
      </c>
      <c r="F53" s="106">
        <f>F54+F60</f>
        <v>77126260</v>
      </c>
      <c r="G53" s="106">
        <f>G54+G60</f>
        <v>77126260</v>
      </c>
      <c r="H53" s="107">
        <f t="shared" si="2"/>
        <v>1</v>
      </c>
    </row>
    <row r="54" spans="1:10" ht="15" customHeight="1" x14ac:dyDescent="0.25">
      <c r="A54" s="103">
        <v>48</v>
      </c>
      <c r="B54" s="109" t="s">
        <v>379</v>
      </c>
      <c r="C54" s="110" t="s">
        <v>463</v>
      </c>
      <c r="D54" s="110" t="s">
        <v>464</v>
      </c>
      <c r="E54" s="111">
        <f>SUM(E55:E59)</f>
        <v>54607517</v>
      </c>
      <c r="F54" s="111">
        <f>SUM(F55:F59)</f>
        <v>58099124</v>
      </c>
      <c r="G54" s="111">
        <f>SUM(G55:G59)</f>
        <v>58099124</v>
      </c>
      <c r="H54" s="112">
        <f t="shared" si="2"/>
        <v>1</v>
      </c>
    </row>
    <row r="55" spans="1:10" ht="15" customHeight="1" x14ac:dyDescent="0.25">
      <c r="A55" s="103">
        <v>49</v>
      </c>
      <c r="B55" s="113" t="s">
        <v>381</v>
      </c>
      <c r="C55" s="136" t="s">
        <v>167</v>
      </c>
      <c r="D55" s="121" t="s">
        <v>465</v>
      </c>
      <c r="E55" s="287">
        <v>49618028</v>
      </c>
      <c r="F55" s="289">
        <v>49400686</v>
      </c>
      <c r="G55" s="289">
        <v>49400686</v>
      </c>
      <c r="H55" s="146">
        <f t="shared" si="2"/>
        <v>1</v>
      </c>
    </row>
    <row r="56" spans="1:10" ht="15" customHeight="1" x14ac:dyDescent="0.25">
      <c r="A56" s="103">
        <v>50</v>
      </c>
      <c r="B56" s="113" t="s">
        <v>384</v>
      </c>
      <c r="C56" s="136" t="s">
        <v>466</v>
      </c>
      <c r="D56" s="121" t="s">
        <v>467</v>
      </c>
      <c r="E56" s="286">
        <v>0</v>
      </c>
      <c r="F56" s="289">
        <v>3070200</v>
      </c>
      <c r="G56" s="289">
        <v>3070200</v>
      </c>
      <c r="H56" s="117">
        <f t="shared" si="2"/>
        <v>1</v>
      </c>
    </row>
    <row r="57" spans="1:10" ht="15" customHeight="1" x14ac:dyDescent="0.25">
      <c r="A57" s="103">
        <v>51</v>
      </c>
      <c r="B57" s="113" t="s">
        <v>387</v>
      </c>
      <c r="C57" s="136" t="s">
        <v>169</v>
      </c>
      <c r="D57" s="121" t="s">
        <v>468</v>
      </c>
      <c r="E57" s="287">
        <v>2954089</v>
      </c>
      <c r="F57" s="287">
        <v>3010842</v>
      </c>
      <c r="G57" s="287">
        <v>3010842</v>
      </c>
      <c r="H57" s="146">
        <f t="shared" si="2"/>
        <v>1</v>
      </c>
    </row>
    <row r="58" spans="1:10" ht="15" customHeight="1" x14ac:dyDescent="0.25">
      <c r="A58" s="103">
        <v>52</v>
      </c>
      <c r="B58" s="113" t="s">
        <v>390</v>
      </c>
      <c r="C58" s="136" t="s">
        <v>469</v>
      </c>
      <c r="D58" s="121" t="s">
        <v>470</v>
      </c>
      <c r="E58" s="287">
        <v>518800</v>
      </c>
      <c r="F58" s="287">
        <v>410915</v>
      </c>
      <c r="G58" s="287">
        <v>410915</v>
      </c>
      <c r="H58" s="146">
        <f t="shared" si="2"/>
        <v>1</v>
      </c>
    </row>
    <row r="59" spans="1:10" ht="15" customHeight="1" x14ac:dyDescent="0.25">
      <c r="A59" s="103">
        <v>53</v>
      </c>
      <c r="B59" s="113" t="s">
        <v>393</v>
      </c>
      <c r="C59" s="136" t="s">
        <v>471</v>
      </c>
      <c r="D59" s="121" t="s">
        <v>472</v>
      </c>
      <c r="E59" s="287">
        <v>1516600</v>
      </c>
      <c r="F59" s="289">
        <v>2206481</v>
      </c>
      <c r="G59" s="289">
        <v>2206481</v>
      </c>
      <c r="H59" s="146">
        <f t="shared" si="2"/>
        <v>1</v>
      </c>
    </row>
    <row r="60" spans="1:10" ht="15" customHeight="1" x14ac:dyDescent="0.25">
      <c r="A60" s="103">
        <v>54</v>
      </c>
      <c r="B60" s="109" t="s">
        <v>399</v>
      </c>
      <c r="C60" s="110" t="s">
        <v>473</v>
      </c>
      <c r="D60" s="110" t="s">
        <v>474</v>
      </c>
      <c r="E60" s="77">
        <f>SUM(E61:E63)</f>
        <v>17979295</v>
      </c>
      <c r="F60" s="77">
        <f>SUM(F61:F63)</f>
        <v>19027136</v>
      </c>
      <c r="G60" s="77">
        <f>SUM(G61:G63)</f>
        <v>19027136</v>
      </c>
      <c r="H60" s="112">
        <f t="shared" si="2"/>
        <v>1</v>
      </c>
    </row>
    <row r="61" spans="1:10" ht="15" customHeight="1" x14ac:dyDescent="0.25">
      <c r="A61" s="103">
        <v>55</v>
      </c>
      <c r="B61" s="113" t="s">
        <v>475</v>
      </c>
      <c r="C61" s="136" t="s">
        <v>476</v>
      </c>
      <c r="D61" s="121" t="s">
        <v>477</v>
      </c>
      <c r="E61" s="287">
        <v>12193243</v>
      </c>
      <c r="F61" s="287">
        <v>12753843</v>
      </c>
      <c r="G61" s="287">
        <v>12753843</v>
      </c>
      <c r="H61" s="146">
        <f t="shared" si="2"/>
        <v>1</v>
      </c>
    </row>
    <row r="62" spans="1:10" ht="15" customHeight="1" x14ac:dyDescent="0.25">
      <c r="A62" s="103">
        <v>56</v>
      </c>
      <c r="B62" s="113" t="s">
        <v>478</v>
      </c>
      <c r="C62" s="136" t="s">
        <v>479</v>
      </c>
      <c r="D62" s="121" t="s">
        <v>480</v>
      </c>
      <c r="E62" s="287">
        <v>4935052</v>
      </c>
      <c r="F62" s="287">
        <v>5482246</v>
      </c>
      <c r="G62" s="287">
        <v>5482246</v>
      </c>
      <c r="H62" s="146">
        <f t="shared" si="2"/>
        <v>1</v>
      </c>
    </row>
    <row r="63" spans="1:10" ht="15" customHeight="1" x14ac:dyDescent="0.25">
      <c r="A63" s="103">
        <v>57</v>
      </c>
      <c r="B63" s="113" t="s">
        <v>481</v>
      </c>
      <c r="C63" s="136" t="s">
        <v>482</v>
      </c>
      <c r="D63" s="121" t="s">
        <v>483</v>
      </c>
      <c r="E63" s="287">
        <v>851000</v>
      </c>
      <c r="F63" s="287">
        <v>791047</v>
      </c>
      <c r="G63" s="287">
        <v>791047</v>
      </c>
      <c r="H63" s="146">
        <f t="shared" si="2"/>
        <v>1</v>
      </c>
    </row>
    <row r="64" spans="1:10" ht="15" customHeight="1" x14ac:dyDescent="0.25">
      <c r="A64" s="103">
        <v>58</v>
      </c>
      <c r="B64" s="104" t="s">
        <v>118</v>
      </c>
      <c r="C64" s="105" t="s">
        <v>484</v>
      </c>
      <c r="D64" s="105" t="s">
        <v>485</v>
      </c>
      <c r="E64" s="288">
        <v>9994652</v>
      </c>
      <c r="F64" s="290">
        <v>10088850</v>
      </c>
      <c r="G64" s="290">
        <v>10088850</v>
      </c>
      <c r="H64" s="147">
        <f t="shared" si="2"/>
        <v>1</v>
      </c>
    </row>
    <row r="65" spans="1:8" ht="15" customHeight="1" x14ac:dyDescent="0.25">
      <c r="A65" s="103">
        <v>59</v>
      </c>
      <c r="B65" s="104" t="s">
        <v>119</v>
      </c>
      <c r="C65" s="105" t="s">
        <v>31</v>
      </c>
      <c r="D65" s="105" t="s">
        <v>486</v>
      </c>
      <c r="E65" s="106">
        <f>SUM(E66:E70)</f>
        <v>140508732</v>
      </c>
      <c r="F65" s="106">
        <f>SUM(F66:F70)</f>
        <v>171681711</v>
      </c>
      <c r="G65" s="106">
        <f>SUM(G66:G70)</f>
        <v>160659025</v>
      </c>
      <c r="H65" s="107">
        <f t="shared" si="2"/>
        <v>0.93579580529693118</v>
      </c>
    </row>
    <row r="66" spans="1:8" ht="15" customHeight="1" x14ac:dyDescent="0.25">
      <c r="A66" s="103">
        <v>60</v>
      </c>
      <c r="B66" s="109" t="s">
        <v>416</v>
      </c>
      <c r="C66" s="110" t="s">
        <v>487</v>
      </c>
      <c r="D66" s="110" t="s">
        <v>488</v>
      </c>
      <c r="E66" s="270">
        <v>15099500</v>
      </c>
      <c r="F66" s="270">
        <v>14506500</v>
      </c>
      <c r="G66" s="119">
        <v>11964075</v>
      </c>
      <c r="H66" s="145">
        <f t="shared" si="2"/>
        <v>0.82473891014372869</v>
      </c>
    </row>
    <row r="67" spans="1:8" ht="15" customHeight="1" x14ac:dyDescent="0.25">
      <c r="A67" s="103">
        <v>61</v>
      </c>
      <c r="B67" s="109" t="s">
        <v>419</v>
      </c>
      <c r="C67" s="110" t="s">
        <v>489</v>
      </c>
      <c r="D67" s="110" t="s">
        <v>490</v>
      </c>
      <c r="E67" s="270">
        <v>4761000</v>
      </c>
      <c r="F67" s="270">
        <v>5586000</v>
      </c>
      <c r="G67" s="119">
        <v>5468380</v>
      </c>
      <c r="H67" s="145">
        <f t="shared" si="2"/>
        <v>0.97894378804153237</v>
      </c>
    </row>
    <row r="68" spans="1:8" ht="15" customHeight="1" x14ac:dyDescent="0.25">
      <c r="A68" s="103">
        <v>62</v>
      </c>
      <c r="B68" s="109" t="s">
        <v>422</v>
      </c>
      <c r="C68" s="110" t="s">
        <v>491</v>
      </c>
      <c r="D68" s="110" t="s">
        <v>492</v>
      </c>
      <c r="E68" s="270">
        <v>86742532</v>
      </c>
      <c r="F68" s="270">
        <v>93193511</v>
      </c>
      <c r="G68" s="119">
        <v>87676118</v>
      </c>
      <c r="H68" s="145">
        <f t="shared" si="2"/>
        <v>0.9407963822717228</v>
      </c>
    </row>
    <row r="69" spans="1:8" ht="15" customHeight="1" x14ac:dyDescent="0.25">
      <c r="A69" s="103">
        <v>63</v>
      </c>
      <c r="B69" s="109" t="s">
        <v>425</v>
      </c>
      <c r="C69" s="110" t="s">
        <v>493</v>
      </c>
      <c r="D69" s="110" t="s">
        <v>494</v>
      </c>
      <c r="E69" s="270">
        <v>340000</v>
      </c>
      <c r="F69" s="8">
        <v>340000</v>
      </c>
      <c r="G69" s="119">
        <v>0</v>
      </c>
      <c r="H69" s="145">
        <f t="shared" si="2"/>
        <v>0</v>
      </c>
    </row>
    <row r="70" spans="1:8" ht="15" customHeight="1" x14ac:dyDescent="0.25">
      <c r="A70" s="103">
        <v>64</v>
      </c>
      <c r="B70" s="109" t="s">
        <v>427</v>
      </c>
      <c r="C70" s="110" t="s">
        <v>495</v>
      </c>
      <c r="D70" s="110" t="s">
        <v>496</v>
      </c>
      <c r="E70" s="77">
        <f>SUM(E71:E74)</f>
        <v>33565700</v>
      </c>
      <c r="F70" s="77">
        <f>SUM(F71:F74)</f>
        <v>58055700</v>
      </c>
      <c r="G70" s="111">
        <f>SUM(G71:G74)</f>
        <v>55550452</v>
      </c>
      <c r="H70" s="112">
        <f t="shared" si="2"/>
        <v>0.95684751023585968</v>
      </c>
    </row>
    <row r="71" spans="1:8" ht="15" customHeight="1" x14ac:dyDescent="0.25">
      <c r="A71" s="103">
        <v>65</v>
      </c>
      <c r="B71" s="120" t="s">
        <v>497</v>
      </c>
      <c r="C71" s="121" t="s">
        <v>498</v>
      </c>
      <c r="D71" s="121" t="s">
        <v>499</v>
      </c>
      <c r="E71" s="287">
        <v>22980700</v>
      </c>
      <c r="F71" s="289">
        <v>22498700</v>
      </c>
      <c r="G71" s="137">
        <v>20404474</v>
      </c>
      <c r="H71" s="146">
        <f>G71/F71</f>
        <v>0.90691791081262474</v>
      </c>
    </row>
    <row r="72" spans="1:8" ht="15" customHeight="1" x14ac:dyDescent="0.25">
      <c r="A72" s="103">
        <v>66</v>
      </c>
      <c r="B72" s="120" t="s">
        <v>500</v>
      </c>
      <c r="C72" s="139" t="s">
        <v>501</v>
      </c>
      <c r="D72" s="121" t="s">
        <v>502</v>
      </c>
      <c r="E72" s="287">
        <v>10000000</v>
      </c>
      <c r="F72" s="287">
        <v>34900000</v>
      </c>
      <c r="G72" s="137">
        <v>34506000</v>
      </c>
      <c r="H72" s="146">
        <f t="shared" si="2"/>
        <v>0.98871060171919767</v>
      </c>
    </row>
    <row r="73" spans="1:8" ht="15" customHeight="1" x14ac:dyDescent="0.25">
      <c r="A73" s="103">
        <v>67</v>
      </c>
      <c r="B73" s="120" t="s">
        <v>503</v>
      </c>
      <c r="C73" s="139" t="s">
        <v>504</v>
      </c>
      <c r="D73" s="121" t="s">
        <v>505</v>
      </c>
      <c r="E73" s="287">
        <v>35000</v>
      </c>
      <c r="F73" s="287">
        <v>35000</v>
      </c>
      <c r="G73" s="137">
        <v>28504</v>
      </c>
      <c r="H73" s="146">
        <f t="shared" si="2"/>
        <v>0.81440000000000001</v>
      </c>
    </row>
    <row r="74" spans="1:8" ht="15" customHeight="1" x14ac:dyDescent="0.25">
      <c r="A74" s="103">
        <v>68</v>
      </c>
      <c r="B74" s="120" t="s">
        <v>506</v>
      </c>
      <c r="C74" s="139" t="s">
        <v>507</v>
      </c>
      <c r="D74" s="121" t="s">
        <v>508</v>
      </c>
      <c r="E74" s="287">
        <v>550000</v>
      </c>
      <c r="F74" s="287">
        <v>622000</v>
      </c>
      <c r="G74" s="137">
        <v>611474</v>
      </c>
      <c r="H74" s="146">
        <f t="shared" si="2"/>
        <v>0.98307717041800646</v>
      </c>
    </row>
    <row r="75" spans="1:8" ht="15" customHeight="1" x14ac:dyDescent="0.25">
      <c r="A75" s="103">
        <v>69</v>
      </c>
      <c r="B75" s="104" t="s">
        <v>317</v>
      </c>
      <c r="C75" s="105" t="s">
        <v>32</v>
      </c>
      <c r="D75" s="105" t="s">
        <v>509</v>
      </c>
      <c r="E75" s="106">
        <v>3000000</v>
      </c>
      <c r="F75" s="138">
        <v>3000000</v>
      </c>
      <c r="G75" s="138">
        <v>2672335</v>
      </c>
      <c r="H75" s="107">
        <f t="shared" ref="H75:H99" si="7">G75/F75</f>
        <v>0.89077833333333334</v>
      </c>
    </row>
    <row r="76" spans="1:8" ht="15" customHeight="1" x14ac:dyDescent="0.25">
      <c r="A76" s="103">
        <v>70</v>
      </c>
      <c r="B76" s="104" t="s">
        <v>318</v>
      </c>
      <c r="C76" s="105" t="s">
        <v>510</v>
      </c>
      <c r="D76" s="105" t="s">
        <v>511</v>
      </c>
      <c r="E76" s="106">
        <f>SUM(E77:E80)</f>
        <v>120344914</v>
      </c>
      <c r="F76" s="106">
        <f>SUM(F77:F80)</f>
        <v>169728265</v>
      </c>
      <c r="G76" s="106">
        <f>SUM(G77:G80)</f>
        <v>47753830</v>
      </c>
      <c r="H76" s="107">
        <f t="shared" si="7"/>
        <v>0.28135461114859095</v>
      </c>
    </row>
    <row r="77" spans="1:8" ht="15" customHeight="1" x14ac:dyDescent="0.25">
      <c r="A77" s="103">
        <v>71</v>
      </c>
      <c r="B77" s="109" t="s">
        <v>442</v>
      </c>
      <c r="C77" s="110" t="s">
        <v>512</v>
      </c>
      <c r="D77" s="110" t="s">
        <v>513</v>
      </c>
      <c r="E77" s="122">
        <v>2298680</v>
      </c>
      <c r="F77" s="119">
        <v>3438736</v>
      </c>
      <c r="G77" s="119">
        <v>3438736</v>
      </c>
      <c r="H77" s="145">
        <f t="shared" si="7"/>
        <v>1</v>
      </c>
    </row>
    <row r="78" spans="1:8" ht="15" customHeight="1" x14ac:dyDescent="0.25">
      <c r="A78" s="103">
        <v>72</v>
      </c>
      <c r="B78" s="109" t="s">
        <v>444</v>
      </c>
      <c r="C78" s="110" t="s">
        <v>514</v>
      </c>
      <c r="D78" s="110" t="s">
        <v>515</v>
      </c>
      <c r="E78" s="270">
        <v>27362663</v>
      </c>
      <c r="F78" s="270">
        <v>29239663</v>
      </c>
      <c r="G78" s="119">
        <v>25916743</v>
      </c>
      <c r="H78" s="145">
        <f t="shared" si="7"/>
        <v>0.88635573535850942</v>
      </c>
    </row>
    <row r="79" spans="1:8" ht="15" customHeight="1" x14ac:dyDescent="0.25">
      <c r="A79" s="103">
        <v>73</v>
      </c>
      <c r="B79" s="109" t="s">
        <v>516</v>
      </c>
      <c r="C79" s="110" t="s">
        <v>517</v>
      </c>
      <c r="D79" s="110" t="s">
        <v>518</v>
      </c>
      <c r="E79" s="270">
        <v>8975000</v>
      </c>
      <c r="F79" s="270">
        <v>19102000</v>
      </c>
      <c r="G79" s="119">
        <v>18398351</v>
      </c>
      <c r="H79" s="145">
        <f t="shared" si="7"/>
        <v>0.96316359543503294</v>
      </c>
    </row>
    <row r="80" spans="1:8" ht="15" customHeight="1" x14ac:dyDescent="0.25">
      <c r="A80" s="103">
        <v>74</v>
      </c>
      <c r="B80" s="109" t="s">
        <v>519</v>
      </c>
      <c r="C80" s="110" t="s">
        <v>81</v>
      </c>
      <c r="D80" s="110" t="s">
        <v>520</v>
      </c>
      <c r="E80" s="270">
        <v>81708571</v>
      </c>
      <c r="F80" s="270">
        <v>117947866</v>
      </c>
      <c r="G80" s="119">
        <v>0</v>
      </c>
      <c r="H80" s="145">
        <f t="shared" si="7"/>
        <v>0</v>
      </c>
    </row>
    <row r="81" spans="1:14" ht="15" customHeight="1" x14ac:dyDescent="0.25">
      <c r="A81" s="103">
        <v>75</v>
      </c>
      <c r="B81" s="141" t="s">
        <v>241</v>
      </c>
      <c r="C81" s="352" t="s">
        <v>80</v>
      </c>
      <c r="D81" s="353"/>
      <c r="E81" s="142">
        <f>E53+E64+E65+E75+E76</f>
        <v>346435110</v>
      </c>
      <c r="F81" s="142">
        <f>F53+F64+F65+F75+F76</f>
        <v>431625086</v>
      </c>
      <c r="G81" s="142">
        <f>G53+G64+G65+G75+G76</f>
        <v>298300300</v>
      </c>
      <c r="H81" s="148">
        <f t="shared" si="7"/>
        <v>0.6911097377690415</v>
      </c>
      <c r="I81" s="108"/>
      <c r="J81" s="30"/>
    </row>
    <row r="82" spans="1:14" ht="15" customHeight="1" x14ac:dyDescent="0.25">
      <c r="A82" s="103">
        <v>76</v>
      </c>
      <c r="B82" s="104" t="s">
        <v>319</v>
      </c>
      <c r="C82" s="105" t="s">
        <v>160</v>
      </c>
      <c r="D82" s="105" t="s">
        <v>521</v>
      </c>
      <c r="E82" s="106">
        <f>SUM(E83:E86)</f>
        <v>381807997</v>
      </c>
      <c r="F82" s="106">
        <f>SUM(F83:F86)</f>
        <v>367284924</v>
      </c>
      <c r="G82" s="106">
        <f>SUM(G83:G86)</f>
        <v>145843358</v>
      </c>
      <c r="H82" s="107">
        <f t="shared" si="7"/>
        <v>0.39708506521765102</v>
      </c>
    </row>
    <row r="83" spans="1:14" s="124" customFormat="1" ht="15" customHeight="1" x14ac:dyDescent="0.25">
      <c r="A83" s="103">
        <v>77</v>
      </c>
      <c r="B83" s="109" t="s">
        <v>447</v>
      </c>
      <c r="C83" s="110" t="s">
        <v>522</v>
      </c>
      <c r="D83" s="110" t="s">
        <v>523</v>
      </c>
      <c r="E83" s="270">
        <v>284270931</v>
      </c>
      <c r="F83" s="270">
        <v>281970931</v>
      </c>
      <c r="G83" s="119">
        <v>110890431</v>
      </c>
      <c r="H83" s="145">
        <f t="shared" si="7"/>
        <v>0.39326901750734017</v>
      </c>
      <c r="J83" s="125"/>
    </row>
    <row r="84" spans="1:14" ht="15" customHeight="1" x14ac:dyDescent="0.25">
      <c r="A84" s="103">
        <v>78</v>
      </c>
      <c r="B84" s="109" t="s">
        <v>449</v>
      </c>
      <c r="C84" s="110" t="s">
        <v>525</v>
      </c>
      <c r="D84" s="110" t="s">
        <v>526</v>
      </c>
      <c r="E84" s="270">
        <v>578732</v>
      </c>
      <c r="F84" s="270">
        <v>417657</v>
      </c>
      <c r="G84" s="119">
        <v>317621</v>
      </c>
      <c r="H84" s="145">
        <f t="shared" si="7"/>
        <v>0.76048288428064181</v>
      </c>
    </row>
    <row r="85" spans="1:14" ht="15" customHeight="1" x14ac:dyDescent="0.25">
      <c r="A85" s="103">
        <v>79</v>
      </c>
      <c r="B85" s="109" t="s">
        <v>524</v>
      </c>
      <c r="C85" s="110" t="s">
        <v>528</v>
      </c>
      <c r="D85" s="110" t="s">
        <v>529</v>
      </c>
      <c r="E85" s="270">
        <v>16631420</v>
      </c>
      <c r="F85" s="270">
        <v>18840210</v>
      </c>
      <c r="G85" s="119">
        <v>15720618</v>
      </c>
      <c r="H85" s="145">
        <f t="shared" si="7"/>
        <v>0.83441840616426255</v>
      </c>
    </row>
    <row r="86" spans="1:14" ht="15" customHeight="1" x14ac:dyDescent="0.25">
      <c r="A86" s="103">
        <v>80</v>
      </c>
      <c r="B86" s="109" t="s">
        <v>527</v>
      </c>
      <c r="C86" s="110" t="s">
        <v>530</v>
      </c>
      <c r="D86" s="110" t="s">
        <v>531</v>
      </c>
      <c r="E86" s="270">
        <v>80326914</v>
      </c>
      <c r="F86" s="270">
        <v>66056126</v>
      </c>
      <c r="G86" s="119">
        <v>18914688</v>
      </c>
      <c r="H86" s="145">
        <f t="shared" si="7"/>
        <v>0.28634267774044153</v>
      </c>
    </row>
    <row r="87" spans="1:14" ht="15" customHeight="1" x14ac:dyDescent="0.25">
      <c r="A87" s="103">
        <v>81</v>
      </c>
      <c r="B87" s="143" t="s">
        <v>320</v>
      </c>
      <c r="C87" s="105" t="s">
        <v>161</v>
      </c>
      <c r="D87" s="105" t="s">
        <v>532</v>
      </c>
      <c r="E87" s="106">
        <f>SUM(E88:E89)</f>
        <v>15909300</v>
      </c>
      <c r="F87" s="106">
        <f>SUM(F88:F89)</f>
        <v>15909300</v>
      </c>
      <c r="G87" s="106">
        <f>SUM(G88:G89)</f>
        <v>0</v>
      </c>
      <c r="H87" s="107">
        <f t="shared" si="7"/>
        <v>0</v>
      </c>
    </row>
    <row r="88" spans="1:14" ht="15" customHeight="1" x14ac:dyDescent="0.25">
      <c r="A88" s="103">
        <v>82</v>
      </c>
      <c r="B88" s="109" t="s">
        <v>451</v>
      </c>
      <c r="C88" s="110" t="s">
        <v>533</v>
      </c>
      <c r="D88" s="110" t="s">
        <v>534</v>
      </c>
      <c r="E88" s="270">
        <v>12527000</v>
      </c>
      <c r="F88" s="270">
        <v>12527000</v>
      </c>
      <c r="G88" s="119">
        <v>0</v>
      </c>
      <c r="H88" s="145">
        <f t="shared" si="7"/>
        <v>0</v>
      </c>
    </row>
    <row r="89" spans="1:14" ht="15" customHeight="1" x14ac:dyDescent="0.25">
      <c r="A89" s="103">
        <v>83</v>
      </c>
      <c r="B89" s="109" t="s">
        <v>535</v>
      </c>
      <c r="C89" s="110" t="s">
        <v>536</v>
      </c>
      <c r="D89" s="110" t="s">
        <v>537</v>
      </c>
      <c r="E89" s="270">
        <v>3382300</v>
      </c>
      <c r="F89" s="270">
        <v>3382300</v>
      </c>
      <c r="G89" s="119">
        <v>0</v>
      </c>
      <c r="H89" s="145">
        <f t="shared" si="7"/>
        <v>0</v>
      </c>
    </row>
    <row r="90" spans="1:14" ht="15" customHeight="1" x14ac:dyDescent="0.25">
      <c r="A90" s="103">
        <v>84</v>
      </c>
      <c r="B90" s="104" t="s">
        <v>321</v>
      </c>
      <c r="C90" s="105" t="s">
        <v>355</v>
      </c>
      <c r="D90" s="105" t="s">
        <v>538</v>
      </c>
      <c r="E90" s="106">
        <f>SUM(E91:E91)</f>
        <v>0</v>
      </c>
      <c r="F90" s="106">
        <f>SUM(F91:F91)</f>
        <v>0</v>
      </c>
      <c r="G90" s="106">
        <f>SUM(G91:G91)</f>
        <v>0</v>
      </c>
      <c r="H90" s="149"/>
    </row>
    <row r="91" spans="1:14" ht="15" customHeight="1" x14ac:dyDescent="0.25">
      <c r="A91" s="103">
        <v>85</v>
      </c>
      <c r="B91" s="109" t="s">
        <v>456</v>
      </c>
      <c r="C91" s="110" t="s">
        <v>539</v>
      </c>
      <c r="D91" s="110" t="s">
        <v>540</v>
      </c>
      <c r="E91" s="111">
        <v>0</v>
      </c>
      <c r="F91" s="111">
        <v>0</v>
      </c>
      <c r="G91" s="111">
        <v>0</v>
      </c>
      <c r="H91" s="149"/>
    </row>
    <row r="92" spans="1:14" ht="15" customHeight="1" x14ac:dyDescent="0.25">
      <c r="A92" s="103">
        <v>86</v>
      </c>
      <c r="B92" s="132" t="s">
        <v>242</v>
      </c>
      <c r="C92" s="352" t="s">
        <v>116</v>
      </c>
      <c r="D92" s="353"/>
      <c r="E92" s="129">
        <f>E82+E87+E90</f>
        <v>397717297</v>
      </c>
      <c r="F92" s="129">
        <f>F82+F87+F90</f>
        <v>383194224</v>
      </c>
      <c r="G92" s="129">
        <f>G82+G87+G90</f>
        <v>145843358</v>
      </c>
      <c r="H92" s="140">
        <f t="shared" si="7"/>
        <v>0.38059905099195857</v>
      </c>
      <c r="J92" s="30"/>
      <c r="K92" s="108"/>
      <c r="L92" s="108"/>
      <c r="M92" s="108"/>
      <c r="N92" s="108"/>
    </row>
    <row r="93" spans="1:14" ht="15" customHeight="1" x14ac:dyDescent="0.25">
      <c r="A93" s="103">
        <v>87</v>
      </c>
      <c r="B93" s="132" t="s">
        <v>322</v>
      </c>
      <c r="C93" s="144" t="s">
        <v>84</v>
      </c>
      <c r="D93" s="144" t="s">
        <v>541</v>
      </c>
      <c r="E93" s="129">
        <f>SUM(E94:E97)</f>
        <v>31122593</v>
      </c>
      <c r="F93" s="129">
        <f t="shared" ref="F93:G93" si="8">SUM(F94:F97)</f>
        <v>182227551</v>
      </c>
      <c r="G93" s="129">
        <f t="shared" si="8"/>
        <v>332227551</v>
      </c>
      <c r="H93" s="140">
        <f t="shared" si="7"/>
        <v>1.8231466601886122</v>
      </c>
    </row>
    <row r="94" spans="1:14" ht="15" customHeight="1" x14ac:dyDescent="0.25">
      <c r="A94" s="103">
        <v>88</v>
      </c>
      <c r="B94" s="109" t="s">
        <v>542</v>
      </c>
      <c r="C94" s="110" t="s">
        <v>736</v>
      </c>
      <c r="D94" s="110" t="s">
        <v>735</v>
      </c>
      <c r="E94" s="111">
        <v>0</v>
      </c>
      <c r="F94" s="111">
        <v>151083601</v>
      </c>
      <c r="G94" s="111">
        <v>151083601</v>
      </c>
      <c r="H94" s="112">
        <f t="shared" si="7"/>
        <v>1</v>
      </c>
    </row>
    <row r="95" spans="1:14" ht="15" customHeight="1" x14ac:dyDescent="0.25">
      <c r="A95" s="103">
        <v>89</v>
      </c>
      <c r="B95" s="109" t="s">
        <v>545</v>
      </c>
      <c r="C95" s="110" t="s">
        <v>543</v>
      </c>
      <c r="D95" s="110" t="s">
        <v>544</v>
      </c>
      <c r="E95" s="111">
        <v>2207673</v>
      </c>
      <c r="F95" s="111">
        <v>2448494</v>
      </c>
      <c r="G95" s="111">
        <v>2448494</v>
      </c>
      <c r="H95" s="112">
        <f t="shared" si="7"/>
        <v>1</v>
      </c>
      <c r="J95" s="131"/>
    </row>
    <row r="96" spans="1:14" ht="15" customHeight="1" x14ac:dyDescent="0.25">
      <c r="A96" s="103">
        <v>90</v>
      </c>
      <c r="B96" s="109" t="s">
        <v>731</v>
      </c>
      <c r="C96" s="110" t="s">
        <v>546</v>
      </c>
      <c r="D96" s="110" t="s">
        <v>547</v>
      </c>
      <c r="E96" s="111">
        <v>28914920</v>
      </c>
      <c r="F96" s="119">
        <v>28695456</v>
      </c>
      <c r="G96" s="119">
        <v>28695456</v>
      </c>
      <c r="H96" s="112">
        <f t="shared" si="7"/>
        <v>1</v>
      </c>
    </row>
    <row r="97" spans="1:10" ht="15" customHeight="1" x14ac:dyDescent="0.25">
      <c r="A97" s="103">
        <v>91</v>
      </c>
      <c r="B97" s="109" t="s">
        <v>732</v>
      </c>
      <c r="C97" s="110" t="s">
        <v>734</v>
      </c>
      <c r="D97" s="110" t="s">
        <v>733</v>
      </c>
      <c r="E97" s="111">
        <v>0</v>
      </c>
      <c r="F97" s="119">
        <v>0</v>
      </c>
      <c r="G97" s="119">
        <v>150000000</v>
      </c>
      <c r="H97" s="149"/>
    </row>
    <row r="98" spans="1:10" ht="15" customHeight="1" x14ac:dyDescent="0.25">
      <c r="A98" s="103">
        <v>92</v>
      </c>
      <c r="B98" s="132" t="s">
        <v>243</v>
      </c>
      <c r="C98" s="352" t="s">
        <v>84</v>
      </c>
      <c r="D98" s="353"/>
      <c r="E98" s="142">
        <f>E93</f>
        <v>31122593</v>
      </c>
      <c r="F98" s="142">
        <f t="shared" ref="F98:G98" si="9">F93</f>
        <v>182227551</v>
      </c>
      <c r="G98" s="142">
        <f t="shared" si="9"/>
        <v>332227551</v>
      </c>
      <c r="H98" s="148">
        <f t="shared" si="7"/>
        <v>1.8231466601886122</v>
      </c>
      <c r="J98" s="30"/>
    </row>
    <row r="99" spans="1:10" ht="15" customHeight="1" x14ac:dyDescent="0.25">
      <c r="A99" s="103">
        <v>93</v>
      </c>
      <c r="B99" s="354" t="s">
        <v>548</v>
      </c>
      <c r="C99" s="354"/>
      <c r="D99" s="133"/>
      <c r="E99" s="134">
        <f>E53+E64+E65+E75+E76+E82+E87+E90+E93</f>
        <v>775275000</v>
      </c>
      <c r="F99" s="134">
        <f>F53+F64+F65+F75+F76+F82+F87+F90+F93</f>
        <v>997046861</v>
      </c>
      <c r="G99" s="134">
        <f>G53+G64+G65+G75+G76+G82+G87+G90+G93</f>
        <v>776371209</v>
      </c>
      <c r="H99" s="135">
        <f t="shared" si="7"/>
        <v>0.77867073190655178</v>
      </c>
    </row>
  </sheetData>
  <sheetProtection selectLockedCells="1" selectUnlockedCells="1"/>
  <mergeCells count="11">
    <mergeCell ref="B51:C51"/>
    <mergeCell ref="A4:H4"/>
    <mergeCell ref="B8:H8"/>
    <mergeCell ref="C36:D36"/>
    <mergeCell ref="C44:D44"/>
    <mergeCell ref="C50:D50"/>
    <mergeCell ref="B52:H52"/>
    <mergeCell ref="C81:D81"/>
    <mergeCell ref="C92:D92"/>
    <mergeCell ref="C98:D98"/>
    <mergeCell ref="B99:C9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/>
  </sheetViews>
  <sheetFormatPr defaultColWidth="9.109375" defaultRowHeight="13.2" x14ac:dyDescent="0.25"/>
  <cols>
    <col min="1" max="2" width="5.6640625" style="30" customWidth="1"/>
    <col min="3" max="3" width="35.6640625" style="30" customWidth="1"/>
    <col min="4" max="4" width="5.6640625" style="30" customWidth="1"/>
    <col min="5" max="7" width="10.6640625" style="30" customWidth="1"/>
    <col min="8" max="8" width="8.33203125" style="30" customWidth="1"/>
    <col min="9" max="16384" width="9.109375" style="30"/>
  </cols>
  <sheetData>
    <row r="1" spans="1:10" ht="13.95" customHeight="1" x14ac:dyDescent="0.25">
      <c r="A1" s="31"/>
      <c r="B1" s="31"/>
      <c r="C1" s="31"/>
      <c r="D1" s="31"/>
      <c r="E1" s="31"/>
      <c r="F1" s="31"/>
      <c r="G1" s="31"/>
      <c r="H1" s="45" t="s">
        <v>231</v>
      </c>
    </row>
    <row r="2" spans="1:10" ht="13.95" customHeight="1" x14ac:dyDescent="0.25">
      <c r="A2" s="31"/>
      <c r="B2" s="31"/>
      <c r="C2" s="31"/>
      <c r="D2" s="31"/>
      <c r="E2" s="31"/>
      <c r="F2" s="31"/>
      <c r="G2" s="31"/>
      <c r="H2" s="45" t="str">
        <f>'1. melléklet'!E2</f>
        <v>a  7/2024. (V.30.) önkormányzati rendelethez</v>
      </c>
    </row>
    <row r="3" spans="1:10" s="27" customFormat="1" ht="13.95" customHeight="1" x14ac:dyDescent="0.25">
      <c r="A3" s="29"/>
      <c r="B3" s="29"/>
      <c r="C3" s="28"/>
      <c r="D3" s="28"/>
      <c r="E3" s="28"/>
      <c r="F3" s="28"/>
      <c r="G3" s="28"/>
    </row>
    <row r="4" spans="1:10" s="27" customFormat="1" ht="15" customHeight="1" x14ac:dyDescent="0.25">
      <c r="A4" s="350" t="s">
        <v>737</v>
      </c>
      <c r="B4" s="350"/>
      <c r="C4" s="350"/>
      <c r="D4" s="350"/>
      <c r="E4" s="350"/>
      <c r="F4" s="350"/>
      <c r="G4" s="350"/>
      <c r="H4" s="350"/>
    </row>
    <row r="5" spans="1:10" ht="6.6" customHeight="1" x14ac:dyDescent="0.25">
      <c r="A5" s="150"/>
      <c r="B5" s="150"/>
      <c r="C5" s="150"/>
      <c r="D5" s="150"/>
      <c r="H5" s="101"/>
    </row>
    <row r="6" spans="1:10" ht="15" customHeight="1" x14ac:dyDescent="0.25">
      <c r="A6" s="102"/>
      <c r="B6" s="103" t="s">
        <v>241</v>
      </c>
      <c r="C6" s="103" t="s">
        <v>253</v>
      </c>
      <c r="D6" s="103" t="s">
        <v>243</v>
      </c>
      <c r="E6" s="103" t="s">
        <v>244</v>
      </c>
      <c r="F6" s="103" t="s">
        <v>245</v>
      </c>
      <c r="G6" s="103" t="s">
        <v>246</v>
      </c>
      <c r="H6" s="102" t="s">
        <v>247</v>
      </c>
      <c r="J6" s="97"/>
    </row>
    <row r="7" spans="1:10" ht="24" x14ac:dyDescent="0.25">
      <c r="A7" s="103">
        <v>1</v>
      </c>
      <c r="B7" s="102" t="s">
        <v>69</v>
      </c>
      <c r="C7" s="103" t="s">
        <v>96</v>
      </c>
      <c r="D7" s="102" t="s">
        <v>375</v>
      </c>
      <c r="E7" s="62" t="s">
        <v>109</v>
      </c>
      <c r="F7" s="62" t="s">
        <v>110</v>
      </c>
      <c r="G7" s="62" t="s">
        <v>111</v>
      </c>
      <c r="H7" s="62" t="s">
        <v>113</v>
      </c>
    </row>
    <row r="8" spans="1:10" ht="15" customHeight="1" x14ac:dyDescent="0.25">
      <c r="A8" s="103">
        <v>2</v>
      </c>
      <c r="B8" s="351" t="s">
        <v>70</v>
      </c>
      <c r="C8" s="351"/>
      <c r="D8" s="351"/>
      <c r="E8" s="351"/>
      <c r="F8" s="351"/>
      <c r="G8" s="351"/>
      <c r="H8" s="351"/>
    </row>
    <row r="9" spans="1:10" s="27" customFormat="1" ht="15" customHeight="1" x14ac:dyDescent="0.25">
      <c r="A9" s="103">
        <v>3</v>
      </c>
      <c r="B9" s="104" t="s">
        <v>117</v>
      </c>
      <c r="C9" s="105" t="s">
        <v>20</v>
      </c>
      <c r="D9" s="105" t="s">
        <v>415</v>
      </c>
      <c r="E9" s="106">
        <f>SUM(E10:E13)</f>
        <v>1560000</v>
      </c>
      <c r="F9" s="106">
        <f>SUM(F10:F13)</f>
        <v>1533297</v>
      </c>
      <c r="G9" s="106">
        <f>SUM(G10:G13)</f>
        <v>1533297</v>
      </c>
      <c r="H9" s="107">
        <f>G9/F9</f>
        <v>1</v>
      </c>
      <c r="I9" s="151"/>
    </row>
    <row r="10" spans="1:10" s="27" customFormat="1" ht="15" customHeight="1" x14ac:dyDescent="0.25">
      <c r="A10" s="103">
        <v>4</v>
      </c>
      <c r="B10" s="109" t="s">
        <v>379</v>
      </c>
      <c r="C10" s="110" t="s">
        <v>423</v>
      </c>
      <c r="D10" s="110" t="s">
        <v>424</v>
      </c>
      <c r="E10" s="77">
        <v>1200000</v>
      </c>
      <c r="F10" s="77">
        <v>1246128</v>
      </c>
      <c r="G10" s="77">
        <v>1246128</v>
      </c>
      <c r="H10" s="112">
        <f t="shared" ref="H10:H14" si="0">G10/F10</f>
        <v>1</v>
      </c>
      <c r="I10" s="151"/>
    </row>
    <row r="11" spans="1:10" s="27" customFormat="1" ht="15" customHeight="1" x14ac:dyDescent="0.25">
      <c r="A11" s="103">
        <v>5</v>
      </c>
      <c r="B11" s="109" t="s">
        <v>399</v>
      </c>
      <c r="C11" s="110" t="s">
        <v>549</v>
      </c>
      <c r="D11" s="110" t="s">
        <v>550</v>
      </c>
      <c r="E11" s="77">
        <v>360000</v>
      </c>
      <c r="F11" s="77">
        <v>287000</v>
      </c>
      <c r="G11" s="77">
        <v>287000</v>
      </c>
      <c r="H11" s="112">
        <f t="shared" si="0"/>
        <v>1</v>
      </c>
      <c r="I11" s="151"/>
    </row>
    <row r="12" spans="1:10" s="27" customFormat="1" ht="15" customHeight="1" x14ac:dyDescent="0.25">
      <c r="A12" s="103">
        <v>6</v>
      </c>
      <c r="B12" s="109" t="s">
        <v>551</v>
      </c>
      <c r="C12" s="110" t="s">
        <v>433</v>
      </c>
      <c r="D12" s="110" t="s">
        <v>434</v>
      </c>
      <c r="E12" s="77">
        <v>0</v>
      </c>
      <c r="F12" s="77">
        <v>166</v>
      </c>
      <c r="G12" s="77">
        <v>166</v>
      </c>
      <c r="H12" s="112">
        <f t="shared" si="0"/>
        <v>1</v>
      </c>
      <c r="I12" s="151"/>
    </row>
    <row r="13" spans="1:10" s="27" customFormat="1" ht="15" customHeight="1" x14ac:dyDescent="0.25">
      <c r="A13" s="103">
        <v>7</v>
      </c>
      <c r="B13" s="109" t="s">
        <v>688</v>
      </c>
      <c r="C13" s="110" t="s">
        <v>165</v>
      </c>
      <c r="D13" s="110" t="s">
        <v>436</v>
      </c>
      <c r="E13" s="77">
        <v>0</v>
      </c>
      <c r="F13" s="77">
        <v>3</v>
      </c>
      <c r="G13" s="77">
        <v>3</v>
      </c>
      <c r="H13" s="112">
        <f t="shared" si="0"/>
        <v>1</v>
      </c>
      <c r="I13" s="151"/>
    </row>
    <row r="14" spans="1:10" ht="15.75" customHeight="1" x14ac:dyDescent="0.25">
      <c r="A14" s="103">
        <v>8</v>
      </c>
      <c r="B14" s="128" t="s">
        <v>241</v>
      </c>
      <c r="C14" s="355" t="s">
        <v>20</v>
      </c>
      <c r="D14" s="356"/>
      <c r="E14" s="129">
        <f>E9</f>
        <v>1560000</v>
      </c>
      <c r="F14" s="129">
        <f t="shared" ref="F14:G14" si="1">F9</f>
        <v>1533297</v>
      </c>
      <c r="G14" s="129">
        <f t="shared" si="1"/>
        <v>1533297</v>
      </c>
      <c r="H14" s="107">
        <f t="shared" si="0"/>
        <v>1</v>
      </c>
      <c r="I14" s="130"/>
    </row>
    <row r="15" spans="1:10" ht="15.75" customHeight="1" x14ac:dyDescent="0.25">
      <c r="A15" s="103">
        <v>9</v>
      </c>
      <c r="B15" s="128" t="s">
        <v>253</v>
      </c>
      <c r="C15" s="355" t="s">
        <v>314</v>
      </c>
      <c r="D15" s="356"/>
      <c r="E15" s="129">
        <v>0</v>
      </c>
      <c r="F15" s="129">
        <v>0</v>
      </c>
      <c r="G15" s="129">
        <v>0</v>
      </c>
      <c r="H15" s="152"/>
    </row>
    <row r="16" spans="1:10" ht="15" customHeight="1" x14ac:dyDescent="0.25">
      <c r="A16" s="103">
        <v>10</v>
      </c>
      <c r="B16" s="104" t="s">
        <v>118</v>
      </c>
      <c r="C16" s="126" t="s">
        <v>552</v>
      </c>
      <c r="D16" s="126" t="s">
        <v>457</v>
      </c>
      <c r="E16" s="291">
        <v>669080</v>
      </c>
      <c r="F16" s="291">
        <v>669080</v>
      </c>
      <c r="G16" s="291">
        <v>669080</v>
      </c>
      <c r="H16" s="107">
        <f t="shared" ref="H16:H19" si="2">G16/F16</f>
        <v>1</v>
      </c>
    </row>
    <row r="17" spans="1:10" ht="15" customHeight="1" x14ac:dyDescent="0.25">
      <c r="A17" s="103">
        <v>11</v>
      </c>
      <c r="B17" s="104" t="s">
        <v>119</v>
      </c>
      <c r="C17" s="105" t="s">
        <v>553</v>
      </c>
      <c r="D17" s="105" t="s">
        <v>554</v>
      </c>
      <c r="E17" s="291">
        <v>28914920</v>
      </c>
      <c r="F17" s="291">
        <v>28695456</v>
      </c>
      <c r="G17" s="291">
        <v>28695456</v>
      </c>
      <c r="H17" s="107">
        <f t="shared" si="2"/>
        <v>1</v>
      </c>
    </row>
    <row r="18" spans="1:10" ht="15" customHeight="1" x14ac:dyDescent="0.25">
      <c r="A18" s="103">
        <v>12</v>
      </c>
      <c r="B18" s="132" t="s">
        <v>243</v>
      </c>
      <c r="C18" s="355" t="s">
        <v>226</v>
      </c>
      <c r="D18" s="356"/>
      <c r="E18" s="129">
        <f>SUM(E16:E17)</f>
        <v>29584000</v>
      </c>
      <c r="F18" s="129">
        <f>SUM(F16:F17)</f>
        <v>29364536</v>
      </c>
      <c r="G18" s="129">
        <f>SUM(G16:G17)</f>
        <v>29364536</v>
      </c>
      <c r="H18" s="112">
        <f t="shared" si="2"/>
        <v>1</v>
      </c>
    </row>
    <row r="19" spans="1:10" ht="15" customHeight="1" x14ac:dyDescent="0.25">
      <c r="A19" s="103">
        <v>13</v>
      </c>
      <c r="B19" s="360" t="s">
        <v>555</v>
      </c>
      <c r="C19" s="361"/>
      <c r="D19" s="362"/>
      <c r="E19" s="134">
        <f>E14+E15+E18</f>
        <v>31144000</v>
      </c>
      <c r="F19" s="134">
        <f t="shared" ref="F19:G19" si="3">F14+F15+F18</f>
        <v>30897833</v>
      </c>
      <c r="G19" s="134">
        <f t="shared" si="3"/>
        <v>30897833</v>
      </c>
      <c r="H19" s="135">
        <f t="shared" si="2"/>
        <v>1</v>
      </c>
    </row>
    <row r="20" spans="1:10" ht="15" customHeight="1" x14ac:dyDescent="0.25">
      <c r="A20" s="103">
        <v>14</v>
      </c>
      <c r="B20" s="357" t="s">
        <v>79</v>
      </c>
      <c r="C20" s="358"/>
      <c r="D20" s="358"/>
      <c r="E20" s="358"/>
      <c r="F20" s="358"/>
      <c r="G20" s="358"/>
      <c r="H20" s="359"/>
    </row>
    <row r="21" spans="1:10" s="27" customFormat="1" ht="15" customHeight="1" x14ac:dyDescent="0.25">
      <c r="A21" s="103">
        <v>15</v>
      </c>
      <c r="B21" s="153" t="s">
        <v>117</v>
      </c>
      <c r="C21" s="144" t="s">
        <v>30</v>
      </c>
      <c r="D21" s="144" t="s">
        <v>462</v>
      </c>
      <c r="E21" s="129">
        <f>E22+E28</f>
        <v>17319506</v>
      </c>
      <c r="F21" s="129">
        <f>F22+F28</f>
        <v>17447665</v>
      </c>
      <c r="G21" s="129">
        <f>G22+G28</f>
        <v>17447665</v>
      </c>
      <c r="H21" s="140">
        <f t="shared" ref="H21:H24" si="4">G21/F21</f>
        <v>1</v>
      </c>
    </row>
    <row r="22" spans="1:10" s="27" customFormat="1" ht="15" customHeight="1" x14ac:dyDescent="0.25">
      <c r="A22" s="103">
        <v>16</v>
      </c>
      <c r="B22" s="197" t="s">
        <v>379</v>
      </c>
      <c r="C22" s="12" t="s">
        <v>463</v>
      </c>
      <c r="D22" s="12" t="s">
        <v>464</v>
      </c>
      <c r="E22" s="77">
        <f>SUM(E23:E27)</f>
        <v>17294506</v>
      </c>
      <c r="F22" s="77">
        <f t="shared" ref="F22:G22" si="5">SUM(F23:F27)</f>
        <v>17447665</v>
      </c>
      <c r="G22" s="77">
        <f t="shared" si="5"/>
        <v>17447665</v>
      </c>
      <c r="H22" s="112">
        <f t="shared" si="4"/>
        <v>1</v>
      </c>
    </row>
    <row r="23" spans="1:10" s="27" customFormat="1" ht="15" customHeight="1" x14ac:dyDescent="0.25">
      <c r="A23" s="103">
        <v>17</v>
      </c>
      <c r="B23" s="292" t="s">
        <v>381</v>
      </c>
      <c r="C23" s="293" t="s">
        <v>167</v>
      </c>
      <c r="D23" s="294" t="s">
        <v>465</v>
      </c>
      <c r="E23" s="286">
        <v>15147112</v>
      </c>
      <c r="F23" s="286">
        <v>14922392</v>
      </c>
      <c r="G23" s="286">
        <v>14922392</v>
      </c>
      <c r="H23" s="117">
        <f t="shared" si="4"/>
        <v>1</v>
      </c>
    </row>
    <row r="24" spans="1:10" s="27" customFormat="1" ht="15" customHeight="1" x14ac:dyDescent="0.25">
      <c r="A24" s="103">
        <v>18</v>
      </c>
      <c r="B24" s="292" t="s">
        <v>384</v>
      </c>
      <c r="C24" s="293" t="s">
        <v>466</v>
      </c>
      <c r="D24" s="294" t="s">
        <v>467</v>
      </c>
      <c r="E24" s="286">
        <v>0</v>
      </c>
      <c r="F24" s="286">
        <v>450000</v>
      </c>
      <c r="G24" s="286">
        <v>450000</v>
      </c>
      <c r="H24" s="117">
        <f t="shared" si="4"/>
        <v>1</v>
      </c>
    </row>
    <row r="25" spans="1:10" s="27" customFormat="1" ht="15" customHeight="1" x14ac:dyDescent="0.25">
      <c r="A25" s="103">
        <v>19</v>
      </c>
      <c r="B25" s="292" t="s">
        <v>387</v>
      </c>
      <c r="C25" s="293" t="s">
        <v>169</v>
      </c>
      <c r="D25" s="294" t="s">
        <v>468</v>
      </c>
      <c r="E25" s="286">
        <v>644529</v>
      </c>
      <c r="F25" s="286">
        <v>644529</v>
      </c>
      <c r="G25" s="286">
        <v>644529</v>
      </c>
      <c r="H25" s="117">
        <f t="shared" ref="H25:H27" si="6">G25/F25</f>
        <v>1</v>
      </c>
    </row>
    <row r="26" spans="1:10" s="27" customFormat="1" ht="15" customHeight="1" x14ac:dyDescent="0.25">
      <c r="A26" s="103">
        <v>20</v>
      </c>
      <c r="B26" s="292" t="s">
        <v>390</v>
      </c>
      <c r="C26" s="293" t="s">
        <v>469</v>
      </c>
      <c r="D26" s="294" t="s">
        <v>470</v>
      </c>
      <c r="E26" s="286">
        <v>360000</v>
      </c>
      <c r="F26" s="286">
        <v>287880</v>
      </c>
      <c r="G26" s="286">
        <v>287880</v>
      </c>
      <c r="H26" s="117">
        <f t="shared" si="6"/>
        <v>1</v>
      </c>
    </row>
    <row r="27" spans="1:10" s="27" customFormat="1" ht="15" customHeight="1" x14ac:dyDescent="0.25">
      <c r="A27" s="103">
        <v>21</v>
      </c>
      <c r="B27" s="292" t="s">
        <v>393</v>
      </c>
      <c r="C27" s="293" t="s">
        <v>689</v>
      </c>
      <c r="D27" s="294" t="s">
        <v>690</v>
      </c>
      <c r="E27" s="286">
        <v>1142865</v>
      </c>
      <c r="F27" s="286">
        <v>1142864</v>
      </c>
      <c r="G27" s="286">
        <v>1142864</v>
      </c>
      <c r="H27" s="117">
        <f t="shared" si="6"/>
        <v>1</v>
      </c>
    </row>
    <row r="28" spans="1:10" ht="15" customHeight="1" x14ac:dyDescent="0.25">
      <c r="A28" s="103">
        <v>22</v>
      </c>
      <c r="B28" s="109" t="s">
        <v>399</v>
      </c>
      <c r="C28" s="110" t="s">
        <v>473</v>
      </c>
      <c r="D28" s="110" t="s">
        <v>474</v>
      </c>
      <c r="E28" s="111">
        <f>SUM(E29:E30)</f>
        <v>25000</v>
      </c>
      <c r="F28" s="111">
        <f t="shared" ref="F28:G28" si="7">SUM(F29:F30)</f>
        <v>0</v>
      </c>
      <c r="G28" s="111">
        <f t="shared" si="7"/>
        <v>0</v>
      </c>
      <c r="H28" s="152"/>
      <c r="J28" s="97"/>
    </row>
    <row r="29" spans="1:10" s="27" customFormat="1" ht="24" x14ac:dyDescent="0.25">
      <c r="A29" s="103">
        <v>23</v>
      </c>
      <c r="B29" s="120" t="s">
        <v>475</v>
      </c>
      <c r="C29" s="154" t="s">
        <v>556</v>
      </c>
      <c r="D29" s="121" t="s">
        <v>480</v>
      </c>
      <c r="E29" s="116">
        <v>0</v>
      </c>
      <c r="F29" s="137">
        <v>0</v>
      </c>
      <c r="G29" s="137">
        <v>0</v>
      </c>
      <c r="H29" s="152"/>
    </row>
    <row r="30" spans="1:10" s="27" customFormat="1" ht="15" customHeight="1" x14ac:dyDescent="0.25">
      <c r="A30" s="103">
        <v>24</v>
      </c>
      <c r="B30" s="120" t="s">
        <v>478</v>
      </c>
      <c r="C30" s="121" t="s">
        <v>557</v>
      </c>
      <c r="D30" s="121" t="s">
        <v>483</v>
      </c>
      <c r="E30" s="116">
        <v>25000</v>
      </c>
      <c r="F30" s="137">
        <v>0</v>
      </c>
      <c r="G30" s="137">
        <v>0</v>
      </c>
      <c r="H30" s="152"/>
    </row>
    <row r="31" spans="1:10" s="27" customFormat="1" ht="15" customHeight="1" x14ac:dyDescent="0.25">
      <c r="A31" s="103">
        <v>25</v>
      </c>
      <c r="B31" s="153" t="s">
        <v>118</v>
      </c>
      <c r="C31" s="144" t="s">
        <v>484</v>
      </c>
      <c r="D31" s="144" t="s">
        <v>485</v>
      </c>
      <c r="E31" s="88">
        <v>2308655</v>
      </c>
      <c r="F31" s="88">
        <v>2053672</v>
      </c>
      <c r="G31" s="88">
        <v>2053672</v>
      </c>
      <c r="H31" s="140">
        <f t="shared" ref="H31:H35" si="8">G31/F31</f>
        <v>1</v>
      </c>
    </row>
    <row r="32" spans="1:10" s="27" customFormat="1" ht="15" customHeight="1" x14ac:dyDescent="0.25">
      <c r="A32" s="103">
        <v>26</v>
      </c>
      <c r="B32" s="153" t="s">
        <v>119</v>
      </c>
      <c r="C32" s="144" t="s">
        <v>31</v>
      </c>
      <c r="D32" s="144" t="s">
        <v>486</v>
      </c>
      <c r="E32" s="129">
        <f>SUM(E33:E37)</f>
        <v>11515839</v>
      </c>
      <c r="F32" s="129">
        <f>SUM(F33:F37)</f>
        <v>11396496</v>
      </c>
      <c r="G32" s="129">
        <f>SUM(G33:G37)</f>
        <v>10821292</v>
      </c>
      <c r="H32" s="140">
        <f t="shared" si="8"/>
        <v>0.94952799527152909</v>
      </c>
    </row>
    <row r="33" spans="1:9" s="27" customFormat="1" ht="15" customHeight="1" x14ac:dyDescent="0.25">
      <c r="A33" s="103">
        <v>27</v>
      </c>
      <c r="B33" s="109" t="s">
        <v>416</v>
      </c>
      <c r="C33" s="110" t="s">
        <v>487</v>
      </c>
      <c r="D33" s="110" t="s">
        <v>488</v>
      </c>
      <c r="E33" s="77">
        <v>500000</v>
      </c>
      <c r="F33" s="77">
        <v>580000</v>
      </c>
      <c r="G33" s="77">
        <v>552106</v>
      </c>
      <c r="H33" s="112">
        <f t="shared" si="8"/>
        <v>0.95190689655172411</v>
      </c>
    </row>
    <row r="34" spans="1:9" s="27" customFormat="1" ht="15" customHeight="1" x14ac:dyDescent="0.25">
      <c r="A34" s="103">
        <v>28</v>
      </c>
      <c r="B34" s="109" t="s">
        <v>419</v>
      </c>
      <c r="C34" s="110" t="s">
        <v>489</v>
      </c>
      <c r="D34" s="110" t="s">
        <v>490</v>
      </c>
      <c r="E34" s="77">
        <v>95000</v>
      </c>
      <c r="F34" s="77">
        <v>95000</v>
      </c>
      <c r="G34" s="77">
        <v>81919</v>
      </c>
      <c r="H34" s="112">
        <f t="shared" si="8"/>
        <v>0.86230526315789469</v>
      </c>
    </row>
    <row r="35" spans="1:9" s="27" customFormat="1" ht="15" customHeight="1" x14ac:dyDescent="0.25">
      <c r="A35" s="103">
        <v>29</v>
      </c>
      <c r="B35" s="109" t="s">
        <v>422</v>
      </c>
      <c r="C35" s="110" t="s">
        <v>491</v>
      </c>
      <c r="D35" s="110" t="s">
        <v>492</v>
      </c>
      <c r="E35" s="77">
        <v>8984000</v>
      </c>
      <c r="F35" s="77">
        <v>8667105</v>
      </c>
      <c r="G35" s="77">
        <v>8295593</v>
      </c>
      <c r="H35" s="112">
        <f t="shared" si="8"/>
        <v>0.95713539872887199</v>
      </c>
    </row>
    <row r="36" spans="1:9" s="28" customFormat="1" ht="15" customHeight="1" x14ac:dyDescent="0.25">
      <c r="A36" s="103">
        <v>30</v>
      </c>
      <c r="B36" s="109" t="s">
        <v>425</v>
      </c>
      <c r="C36" s="110" t="s">
        <v>493</v>
      </c>
      <c r="D36" s="110" t="s">
        <v>494</v>
      </c>
      <c r="E36" s="77">
        <v>30000</v>
      </c>
      <c r="F36" s="77">
        <v>30000</v>
      </c>
      <c r="G36" s="77">
        <v>0</v>
      </c>
      <c r="H36" s="152"/>
    </row>
    <row r="37" spans="1:9" s="27" customFormat="1" ht="15" customHeight="1" x14ac:dyDescent="0.25">
      <c r="A37" s="103">
        <v>31</v>
      </c>
      <c r="B37" s="109" t="s">
        <v>427</v>
      </c>
      <c r="C37" s="110" t="s">
        <v>495</v>
      </c>
      <c r="D37" s="110" t="s">
        <v>496</v>
      </c>
      <c r="E37" s="77">
        <f>SUM(E38:E39)</f>
        <v>1906839</v>
      </c>
      <c r="F37" s="77">
        <f>SUM(F38:F39)</f>
        <v>2024391</v>
      </c>
      <c r="G37" s="77">
        <f>SUM(G38:G39)</f>
        <v>1891674</v>
      </c>
      <c r="H37" s="112">
        <f t="shared" ref="H37:H40" si="9">G37/F37</f>
        <v>0.9344410244858824</v>
      </c>
    </row>
    <row r="38" spans="1:9" s="27" customFormat="1" ht="15" customHeight="1" x14ac:dyDescent="0.25">
      <c r="A38" s="103">
        <v>32</v>
      </c>
      <c r="B38" s="120" t="s">
        <v>497</v>
      </c>
      <c r="C38" s="121" t="s">
        <v>498</v>
      </c>
      <c r="D38" s="121" t="s">
        <v>499</v>
      </c>
      <c r="E38" s="286">
        <v>1906500</v>
      </c>
      <c r="F38" s="286">
        <v>2023000</v>
      </c>
      <c r="G38" s="286">
        <v>1891667</v>
      </c>
      <c r="H38" s="117">
        <f t="shared" si="9"/>
        <v>0.93508007909045976</v>
      </c>
    </row>
    <row r="39" spans="1:9" ht="15" customHeight="1" x14ac:dyDescent="0.25">
      <c r="A39" s="103">
        <v>33</v>
      </c>
      <c r="B39" s="120" t="s">
        <v>500</v>
      </c>
      <c r="C39" s="121" t="s">
        <v>507</v>
      </c>
      <c r="D39" s="121" t="s">
        <v>508</v>
      </c>
      <c r="E39" s="286">
        <v>339</v>
      </c>
      <c r="F39" s="286">
        <v>1391</v>
      </c>
      <c r="G39" s="286">
        <v>7</v>
      </c>
      <c r="H39" s="117">
        <f t="shared" si="9"/>
        <v>5.0323508267433505E-3</v>
      </c>
      <c r="I39" s="155"/>
    </row>
    <row r="40" spans="1:9" ht="15" customHeight="1" x14ac:dyDescent="0.25">
      <c r="A40" s="103">
        <v>34</v>
      </c>
      <c r="B40" s="141" t="s">
        <v>241</v>
      </c>
      <c r="C40" s="352" t="s">
        <v>80</v>
      </c>
      <c r="D40" s="353"/>
      <c r="E40" s="142">
        <f>E21+E31+E32</f>
        <v>31144000</v>
      </c>
      <c r="F40" s="142">
        <f>F21+F31+F32</f>
        <v>30897833</v>
      </c>
      <c r="G40" s="142">
        <f>G21+G31+G32</f>
        <v>30322629</v>
      </c>
      <c r="H40" s="140">
        <f t="shared" si="9"/>
        <v>0.98138367826636907</v>
      </c>
      <c r="I40" s="108"/>
    </row>
    <row r="41" spans="1:9" ht="15" customHeight="1" x14ac:dyDescent="0.25">
      <c r="A41" s="103">
        <v>35</v>
      </c>
      <c r="B41" s="132" t="s">
        <v>242</v>
      </c>
      <c r="C41" s="352" t="s">
        <v>116</v>
      </c>
      <c r="D41" s="353"/>
      <c r="E41" s="129">
        <v>0</v>
      </c>
      <c r="F41" s="129">
        <v>0</v>
      </c>
      <c r="G41" s="129">
        <v>0</v>
      </c>
      <c r="H41" s="152"/>
    </row>
    <row r="42" spans="1:9" ht="15" customHeight="1" x14ac:dyDescent="0.25">
      <c r="A42" s="103">
        <v>36</v>
      </c>
      <c r="B42" s="132" t="s">
        <v>243</v>
      </c>
      <c r="C42" s="352" t="s">
        <v>84</v>
      </c>
      <c r="D42" s="353"/>
      <c r="E42" s="142">
        <v>0</v>
      </c>
      <c r="F42" s="142">
        <v>0</v>
      </c>
      <c r="G42" s="142">
        <v>0</v>
      </c>
      <c r="H42" s="152"/>
    </row>
    <row r="43" spans="1:9" s="27" customFormat="1" ht="15" customHeight="1" x14ac:dyDescent="0.25">
      <c r="A43" s="103">
        <v>37</v>
      </c>
      <c r="B43" s="360" t="s">
        <v>548</v>
      </c>
      <c r="C43" s="361"/>
      <c r="D43" s="362"/>
      <c r="E43" s="134">
        <f>E21+E31+E32</f>
        <v>31144000</v>
      </c>
      <c r="F43" s="134">
        <f>F21+F31+F32</f>
        <v>30897833</v>
      </c>
      <c r="G43" s="134">
        <f>G21+G31+G32</f>
        <v>30322629</v>
      </c>
      <c r="H43" s="135">
        <f>G43/F43</f>
        <v>0.98138367826636907</v>
      </c>
    </row>
    <row r="44" spans="1:9" s="27" customFormat="1" ht="15" customHeight="1" x14ac:dyDescent="0.25">
      <c r="A44" s="31"/>
      <c r="B44" s="31"/>
      <c r="C44" s="31"/>
      <c r="D44" s="31"/>
      <c r="E44" s="155"/>
      <c r="F44" s="155"/>
      <c r="G44" s="155"/>
    </row>
    <row r="45" spans="1:9" s="27" customFormat="1" ht="15" customHeight="1" x14ac:dyDescent="0.25">
      <c r="A45" s="31"/>
      <c r="B45" s="31"/>
      <c r="C45" s="31"/>
      <c r="D45" s="31"/>
      <c r="E45" s="155"/>
      <c r="F45" s="155"/>
      <c r="G45" s="155"/>
      <c r="H45" s="151"/>
    </row>
  </sheetData>
  <sheetProtection selectLockedCells="1" selectUnlockedCells="1"/>
  <mergeCells count="11">
    <mergeCell ref="B19:D19"/>
    <mergeCell ref="A4:H4"/>
    <mergeCell ref="B8:H8"/>
    <mergeCell ref="C14:D14"/>
    <mergeCell ref="C15:D15"/>
    <mergeCell ref="C18:D18"/>
    <mergeCell ref="B20:H20"/>
    <mergeCell ref="C40:D40"/>
    <mergeCell ref="C41:D41"/>
    <mergeCell ref="C42:D42"/>
    <mergeCell ref="B43:D43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I49"/>
  <sheetViews>
    <sheetView zoomScaleNormal="100" workbookViewId="0"/>
  </sheetViews>
  <sheetFormatPr defaultColWidth="9.109375" defaultRowHeight="13.2" x14ac:dyDescent="0.25"/>
  <cols>
    <col min="1" max="1" width="5.6640625" style="33" customWidth="1"/>
    <col min="2" max="2" width="37.6640625" style="33" customWidth="1"/>
    <col min="3" max="5" width="10.6640625" style="33" customWidth="1"/>
    <col min="6" max="6" width="7.5546875" style="33" customWidth="1"/>
    <col min="7" max="7" width="10.6640625" style="35" customWidth="1"/>
    <col min="8" max="9" width="10.109375" style="35" bestFit="1" customWidth="1"/>
    <col min="10" max="16384" width="9.109375" style="35"/>
  </cols>
  <sheetData>
    <row r="1" spans="1:7" ht="13.2" customHeight="1" x14ac:dyDescent="0.25">
      <c r="F1" s="34" t="s">
        <v>582</v>
      </c>
    </row>
    <row r="2" spans="1:7" ht="13.2" customHeight="1" x14ac:dyDescent="0.25">
      <c r="F2" s="34" t="str">
        <f>'1. melléklet'!E2</f>
        <v>a  7/2024. (V.30.) önkormányzati rendelethez</v>
      </c>
    </row>
    <row r="3" spans="1:7" ht="13.2" customHeight="1" x14ac:dyDescent="0.25"/>
    <row r="4" spans="1:7" ht="15" customHeight="1" x14ac:dyDescent="0.25">
      <c r="A4" s="363" t="s">
        <v>761</v>
      </c>
      <c r="B4" s="363"/>
      <c r="C4" s="363"/>
      <c r="D4" s="363"/>
      <c r="E4" s="363"/>
      <c r="F4" s="363"/>
      <c r="G4" s="43"/>
    </row>
    <row r="5" spans="1:7" ht="6.6" customHeight="1" x14ac:dyDescent="0.25">
      <c r="F5" s="45"/>
    </row>
    <row r="6" spans="1:7" ht="15" customHeight="1" x14ac:dyDescent="0.25">
      <c r="A6" s="103"/>
      <c r="B6" s="103" t="s">
        <v>241</v>
      </c>
      <c r="C6" s="103" t="s">
        <v>242</v>
      </c>
      <c r="D6" s="103" t="s">
        <v>243</v>
      </c>
      <c r="E6" s="103" t="s">
        <v>244</v>
      </c>
      <c r="F6" s="103" t="s">
        <v>245</v>
      </c>
    </row>
    <row r="7" spans="1:7" s="32" customFormat="1" ht="24" x14ac:dyDescent="0.25">
      <c r="A7" s="179">
        <v>1</v>
      </c>
      <c r="B7" s="180" t="s">
        <v>173</v>
      </c>
      <c r="C7" s="62" t="s">
        <v>109</v>
      </c>
      <c r="D7" s="62" t="s">
        <v>110</v>
      </c>
      <c r="E7" s="62" t="s">
        <v>111</v>
      </c>
      <c r="F7" s="62" t="s">
        <v>113</v>
      </c>
    </row>
    <row r="8" spans="1:7" s="32" customFormat="1" ht="15" customHeight="1" x14ac:dyDescent="0.25">
      <c r="A8" s="179">
        <v>2</v>
      </c>
      <c r="B8" s="181" t="s">
        <v>160</v>
      </c>
      <c r="C8" s="182">
        <f>SUM(C9:C43)</f>
        <v>381807997</v>
      </c>
      <c r="D8" s="182">
        <f>SUM(D9:D43)</f>
        <v>367284924</v>
      </c>
      <c r="E8" s="182">
        <f>SUM(E9:E43)</f>
        <v>145843358</v>
      </c>
      <c r="F8" s="184">
        <f t="shared" ref="F8:F49" si="0">E8/D8</f>
        <v>0.39708506521765102</v>
      </c>
    </row>
    <row r="9" spans="1:7" s="32" customFormat="1" ht="13.95" customHeight="1" x14ac:dyDescent="0.25">
      <c r="A9" s="179">
        <v>3</v>
      </c>
      <c r="B9" s="12" t="s">
        <v>577</v>
      </c>
      <c r="C9" s="270">
        <v>127000</v>
      </c>
      <c r="D9" s="270">
        <v>127000</v>
      </c>
      <c r="E9" s="77">
        <v>55199</v>
      </c>
      <c r="F9" s="158">
        <f t="shared" si="0"/>
        <v>0.43463779527559054</v>
      </c>
    </row>
    <row r="10" spans="1:7" s="44" customFormat="1" ht="13.95" customHeight="1" x14ac:dyDescent="0.25">
      <c r="A10" s="179">
        <v>4</v>
      </c>
      <c r="B10" s="12" t="s">
        <v>739</v>
      </c>
      <c r="C10" s="270">
        <v>193080800</v>
      </c>
      <c r="D10" s="270">
        <v>193080800</v>
      </c>
      <c r="E10" s="77">
        <v>2580300</v>
      </c>
      <c r="F10" s="158">
        <f t="shared" si="0"/>
        <v>1.3363835244105058E-2</v>
      </c>
    </row>
    <row r="11" spans="1:7" s="32" customFormat="1" ht="13.95" customHeight="1" x14ac:dyDescent="0.25">
      <c r="A11" s="179">
        <v>5</v>
      </c>
      <c r="B11" s="12" t="s">
        <v>578</v>
      </c>
      <c r="C11" s="270">
        <v>5080000</v>
      </c>
      <c r="D11" s="270">
        <v>5080000</v>
      </c>
      <c r="E11" s="77">
        <v>0</v>
      </c>
      <c r="F11" s="158">
        <f t="shared" si="0"/>
        <v>0</v>
      </c>
    </row>
    <row r="12" spans="1:7" s="32" customFormat="1" ht="13.95" customHeight="1" x14ac:dyDescent="0.25">
      <c r="A12" s="179">
        <v>6</v>
      </c>
      <c r="B12" s="12" t="s">
        <v>740</v>
      </c>
      <c r="C12" s="270">
        <v>3016250</v>
      </c>
      <c r="D12" s="270">
        <v>2812310</v>
      </c>
      <c r="E12" s="77">
        <v>1397000</v>
      </c>
      <c r="F12" s="158">
        <f t="shared" si="0"/>
        <v>0.49674466897319286</v>
      </c>
    </row>
    <row r="13" spans="1:7" s="32" customFormat="1" x14ac:dyDescent="0.25">
      <c r="A13" s="179">
        <v>7</v>
      </c>
      <c r="B13" s="12" t="s">
        <v>741</v>
      </c>
      <c r="C13" s="270">
        <v>1270000</v>
      </c>
      <c r="D13" s="270">
        <v>0</v>
      </c>
      <c r="E13" s="77">
        <v>0</v>
      </c>
      <c r="F13" s="271"/>
    </row>
    <row r="14" spans="1:7" s="32" customFormat="1" ht="24" x14ac:dyDescent="0.25">
      <c r="A14" s="179">
        <v>8</v>
      </c>
      <c r="B14" s="72" t="s">
        <v>760</v>
      </c>
      <c r="C14" s="270">
        <v>607990</v>
      </c>
      <c r="D14" s="270">
        <v>563800</v>
      </c>
      <c r="E14" s="270">
        <v>563800</v>
      </c>
      <c r="F14" s="158">
        <f t="shared" si="0"/>
        <v>1</v>
      </c>
    </row>
    <row r="15" spans="1:7" s="32" customFormat="1" ht="24" x14ac:dyDescent="0.25">
      <c r="A15" s="179">
        <v>9</v>
      </c>
      <c r="B15" s="72" t="s">
        <v>691</v>
      </c>
      <c r="C15" s="270">
        <v>3839400</v>
      </c>
      <c r="D15" s="270">
        <v>5113140</v>
      </c>
      <c r="E15" s="270">
        <v>5113140</v>
      </c>
      <c r="F15" s="158">
        <f t="shared" si="0"/>
        <v>1</v>
      </c>
    </row>
    <row r="16" spans="1:7" s="32" customFormat="1" ht="13.95" customHeight="1" x14ac:dyDescent="0.25">
      <c r="A16" s="179">
        <v>10</v>
      </c>
      <c r="B16" s="12" t="s">
        <v>692</v>
      </c>
      <c r="C16" s="270">
        <v>600000</v>
      </c>
      <c r="D16" s="270">
        <v>224620</v>
      </c>
      <c r="E16" s="270">
        <v>224620</v>
      </c>
      <c r="F16" s="158">
        <f t="shared" si="0"/>
        <v>1</v>
      </c>
    </row>
    <row r="17" spans="1:9" s="32" customFormat="1" ht="24" x14ac:dyDescent="0.25">
      <c r="A17" s="179">
        <v>11</v>
      </c>
      <c r="B17" s="72" t="s">
        <v>693</v>
      </c>
      <c r="C17" s="270">
        <v>1980118</v>
      </c>
      <c r="D17" s="270">
        <v>1475867</v>
      </c>
      <c r="E17" s="270">
        <v>1475867</v>
      </c>
      <c r="F17" s="158">
        <f t="shared" si="0"/>
        <v>1</v>
      </c>
    </row>
    <row r="18" spans="1:9" s="32" customFormat="1" ht="24" x14ac:dyDescent="0.25">
      <c r="A18" s="179">
        <v>12</v>
      </c>
      <c r="B18" s="72" t="s">
        <v>694</v>
      </c>
      <c r="C18" s="270">
        <v>952500</v>
      </c>
      <c r="D18" s="270">
        <v>1079500</v>
      </c>
      <c r="E18" s="270">
        <v>1079500</v>
      </c>
      <c r="F18" s="158">
        <f t="shared" si="0"/>
        <v>1</v>
      </c>
    </row>
    <row r="19" spans="1:9" s="32" customFormat="1" ht="24" x14ac:dyDescent="0.25">
      <c r="A19" s="179">
        <v>13</v>
      </c>
      <c r="B19" s="72" t="s">
        <v>695</v>
      </c>
      <c r="C19" s="270">
        <v>2078392</v>
      </c>
      <c r="D19" s="270">
        <v>0</v>
      </c>
      <c r="E19" s="77">
        <v>0</v>
      </c>
      <c r="F19" s="271"/>
    </row>
    <row r="20" spans="1:9" s="32" customFormat="1" ht="13.95" customHeight="1" x14ac:dyDescent="0.25">
      <c r="A20" s="179">
        <v>14</v>
      </c>
      <c r="B20" s="72" t="s">
        <v>696</v>
      </c>
      <c r="C20" s="270">
        <v>101600</v>
      </c>
      <c r="D20" s="270">
        <v>120000</v>
      </c>
      <c r="E20" s="77">
        <v>120000</v>
      </c>
      <c r="F20" s="158">
        <f t="shared" si="0"/>
        <v>1</v>
      </c>
      <c r="I20" s="41"/>
    </row>
    <row r="21" spans="1:9" s="32" customFormat="1" ht="13.5" customHeight="1" x14ac:dyDescent="0.25">
      <c r="A21" s="179">
        <v>15</v>
      </c>
      <c r="B21" s="72" t="s">
        <v>742</v>
      </c>
      <c r="C21" s="270">
        <v>0</v>
      </c>
      <c r="D21" s="270">
        <v>179980</v>
      </c>
      <c r="E21" s="270">
        <v>179980</v>
      </c>
      <c r="F21" s="158">
        <f t="shared" si="0"/>
        <v>1</v>
      </c>
    </row>
    <row r="22" spans="1:9" s="32" customFormat="1" x14ac:dyDescent="0.25">
      <c r="A22" s="179">
        <v>16</v>
      </c>
      <c r="B22" s="72" t="s">
        <v>743</v>
      </c>
      <c r="C22" s="270">
        <v>0</v>
      </c>
      <c r="D22" s="270">
        <v>97536</v>
      </c>
      <c r="E22" s="270">
        <v>97536</v>
      </c>
      <c r="F22" s="158">
        <f t="shared" si="0"/>
        <v>1</v>
      </c>
    </row>
    <row r="23" spans="1:9" s="32" customFormat="1" ht="13.5" customHeight="1" x14ac:dyDescent="0.25">
      <c r="A23" s="179">
        <v>17</v>
      </c>
      <c r="B23" s="72" t="s">
        <v>744</v>
      </c>
      <c r="C23" s="270"/>
      <c r="D23" s="270">
        <v>115062</v>
      </c>
      <c r="E23" s="270">
        <v>115062</v>
      </c>
      <c r="F23" s="158">
        <f t="shared" si="0"/>
        <v>1</v>
      </c>
    </row>
    <row r="24" spans="1:9" s="32" customFormat="1" ht="24" x14ac:dyDescent="0.25">
      <c r="A24" s="179">
        <v>18</v>
      </c>
      <c r="B24" s="72" t="s">
        <v>745</v>
      </c>
      <c r="C24" s="270"/>
      <c r="D24" s="270">
        <v>307525</v>
      </c>
      <c r="E24" s="270">
        <v>306530</v>
      </c>
      <c r="F24" s="158">
        <f t="shared" si="0"/>
        <v>0.99676449069181372</v>
      </c>
    </row>
    <row r="25" spans="1:9" s="32" customFormat="1" ht="24" x14ac:dyDescent="0.25">
      <c r="A25" s="179">
        <v>19</v>
      </c>
      <c r="B25" s="72" t="s">
        <v>746</v>
      </c>
      <c r="C25" s="270"/>
      <c r="D25" s="270">
        <v>206731</v>
      </c>
      <c r="E25" s="270">
        <v>206731</v>
      </c>
      <c r="F25" s="158">
        <f t="shared" si="0"/>
        <v>1</v>
      </c>
    </row>
    <row r="26" spans="1:9" s="32" customFormat="1" ht="24" x14ac:dyDescent="0.25">
      <c r="A26" s="179">
        <v>20</v>
      </c>
      <c r="B26" s="72" t="s">
        <v>747</v>
      </c>
      <c r="C26" s="270"/>
      <c r="D26" s="270">
        <v>1757119</v>
      </c>
      <c r="E26" s="270">
        <v>1757119</v>
      </c>
      <c r="F26" s="158">
        <f t="shared" si="0"/>
        <v>1</v>
      </c>
      <c r="I26" s="41"/>
    </row>
    <row r="27" spans="1:9" s="32" customFormat="1" ht="13.95" customHeight="1" x14ac:dyDescent="0.25">
      <c r="A27" s="179">
        <v>21</v>
      </c>
      <c r="B27" s="72" t="s">
        <v>748</v>
      </c>
      <c r="C27" s="270"/>
      <c r="D27" s="270">
        <v>71819</v>
      </c>
      <c r="E27" s="270">
        <v>71819</v>
      </c>
      <c r="F27" s="158">
        <f t="shared" si="0"/>
        <v>1</v>
      </c>
    </row>
    <row r="28" spans="1:9" s="32" customFormat="1" ht="48" x14ac:dyDescent="0.25">
      <c r="A28" s="179">
        <v>22</v>
      </c>
      <c r="B28" s="72" t="s">
        <v>697</v>
      </c>
      <c r="C28" s="270">
        <v>137370097</v>
      </c>
      <c r="D28" s="270">
        <v>121574648</v>
      </c>
      <c r="E28" s="270">
        <v>121574648</v>
      </c>
      <c r="F28" s="158">
        <f t="shared" si="0"/>
        <v>1</v>
      </c>
    </row>
    <row r="29" spans="1:9" s="32" customFormat="1" ht="36" x14ac:dyDescent="0.25">
      <c r="A29" s="179">
        <v>23</v>
      </c>
      <c r="B29" s="202" t="s">
        <v>749</v>
      </c>
      <c r="C29" s="270">
        <v>2863850</v>
      </c>
      <c r="D29" s="270">
        <v>2863850</v>
      </c>
      <c r="E29" s="270">
        <v>0</v>
      </c>
      <c r="F29" s="158">
        <f t="shared" si="0"/>
        <v>0</v>
      </c>
    </row>
    <row r="30" spans="1:9" s="32" customFormat="1" ht="36" x14ac:dyDescent="0.25">
      <c r="A30" s="179">
        <v>24</v>
      </c>
      <c r="B30" s="72" t="s">
        <v>750</v>
      </c>
      <c r="C30" s="270">
        <v>1905000</v>
      </c>
      <c r="D30" s="270">
        <v>1905000</v>
      </c>
      <c r="E30" s="270">
        <v>0</v>
      </c>
      <c r="F30" s="158">
        <f t="shared" si="0"/>
        <v>0</v>
      </c>
    </row>
    <row r="31" spans="1:9" s="32" customFormat="1" ht="13.5" customHeight="1" x14ac:dyDescent="0.25">
      <c r="A31" s="179">
        <v>25</v>
      </c>
      <c r="B31" s="12" t="s">
        <v>579</v>
      </c>
      <c r="C31" s="270">
        <v>13716000</v>
      </c>
      <c r="D31" s="270">
        <v>13716000</v>
      </c>
      <c r="E31" s="77">
        <v>0</v>
      </c>
      <c r="F31" s="158">
        <f t="shared" si="0"/>
        <v>0</v>
      </c>
    </row>
    <row r="32" spans="1:9" s="32" customFormat="1" ht="13.5" customHeight="1" x14ac:dyDescent="0.25">
      <c r="A32" s="179">
        <v>26</v>
      </c>
      <c r="B32" s="12" t="s">
        <v>751</v>
      </c>
      <c r="C32" s="270">
        <v>3810000</v>
      </c>
      <c r="D32" s="270">
        <v>2304000</v>
      </c>
      <c r="E32" s="270">
        <v>2134990</v>
      </c>
      <c r="F32" s="158">
        <f t="shared" si="0"/>
        <v>0.92664496527777773</v>
      </c>
    </row>
    <row r="33" spans="1:9" s="32" customFormat="1" ht="13.5" customHeight="1" x14ac:dyDescent="0.25">
      <c r="A33" s="179">
        <v>27</v>
      </c>
      <c r="B33" s="12" t="s">
        <v>752</v>
      </c>
      <c r="C33" s="270">
        <v>0</v>
      </c>
      <c r="D33" s="270">
        <v>1506000</v>
      </c>
      <c r="E33" s="270">
        <v>1506220</v>
      </c>
      <c r="F33" s="158">
        <f t="shared" si="0"/>
        <v>1.0001460823373174</v>
      </c>
    </row>
    <row r="34" spans="1:9" s="32" customFormat="1" ht="13.5" customHeight="1" x14ac:dyDescent="0.25">
      <c r="A34" s="179">
        <v>28</v>
      </c>
      <c r="B34" s="12" t="s">
        <v>353</v>
      </c>
      <c r="C34" s="270">
        <v>254000</v>
      </c>
      <c r="D34" s="270">
        <v>0</v>
      </c>
      <c r="E34" s="270">
        <v>0</v>
      </c>
      <c r="F34" s="271"/>
    </row>
    <row r="35" spans="1:9" s="32" customFormat="1" ht="13.5" customHeight="1" x14ac:dyDescent="0.25">
      <c r="A35" s="179">
        <v>29</v>
      </c>
      <c r="B35" s="12" t="s">
        <v>698</v>
      </c>
      <c r="C35" s="270">
        <v>3100000</v>
      </c>
      <c r="D35" s="270">
        <v>3100000</v>
      </c>
      <c r="E35" s="270">
        <v>3100000</v>
      </c>
      <c r="F35" s="158">
        <f t="shared" si="0"/>
        <v>1</v>
      </c>
    </row>
    <row r="36" spans="1:9" s="32" customFormat="1" ht="13.5" customHeight="1" x14ac:dyDescent="0.25">
      <c r="A36" s="179">
        <v>30</v>
      </c>
      <c r="B36" s="12" t="s">
        <v>753</v>
      </c>
      <c r="C36" s="270">
        <v>0</v>
      </c>
      <c r="D36" s="270">
        <v>1127000</v>
      </c>
      <c r="E36" s="270">
        <v>1122680</v>
      </c>
      <c r="F36" s="158">
        <f t="shared" si="0"/>
        <v>0.9961668145519077</v>
      </c>
    </row>
    <row r="37" spans="1:9" s="32" customFormat="1" ht="13.5" customHeight="1" x14ac:dyDescent="0.25">
      <c r="A37" s="179">
        <v>31</v>
      </c>
      <c r="B37" s="12" t="s">
        <v>754</v>
      </c>
      <c r="C37" s="270">
        <v>0</v>
      </c>
      <c r="D37" s="270">
        <v>50990</v>
      </c>
      <c r="E37" s="270">
        <v>50990</v>
      </c>
      <c r="F37" s="185">
        <f t="shared" si="0"/>
        <v>1</v>
      </c>
    </row>
    <row r="38" spans="1:9" s="32" customFormat="1" ht="13.5" customHeight="1" x14ac:dyDescent="0.25">
      <c r="A38" s="179">
        <v>32</v>
      </c>
      <c r="B38" s="12" t="s">
        <v>755</v>
      </c>
      <c r="C38" s="270"/>
      <c r="D38" s="270">
        <v>107499</v>
      </c>
      <c r="E38" s="270">
        <v>107499</v>
      </c>
      <c r="F38" s="186">
        <f t="shared" si="0"/>
        <v>1</v>
      </c>
    </row>
    <row r="39" spans="1:9" s="32" customFormat="1" ht="13.5" customHeight="1" x14ac:dyDescent="0.25">
      <c r="A39" s="179">
        <v>33</v>
      </c>
      <c r="B39" s="12" t="s">
        <v>756</v>
      </c>
      <c r="C39" s="270">
        <v>0</v>
      </c>
      <c r="D39" s="270">
        <v>57810</v>
      </c>
      <c r="E39" s="270">
        <v>57810</v>
      </c>
      <c r="F39" s="187">
        <f t="shared" si="0"/>
        <v>1</v>
      </c>
    </row>
    <row r="40" spans="1:9" s="32" customFormat="1" ht="13.5" customHeight="1" x14ac:dyDescent="0.25">
      <c r="A40" s="179">
        <v>34</v>
      </c>
      <c r="B40" s="12" t="s">
        <v>580</v>
      </c>
      <c r="C40" s="270">
        <v>340000</v>
      </c>
      <c r="D40" s="270">
        <v>216738</v>
      </c>
      <c r="E40" s="270">
        <v>216738</v>
      </c>
      <c r="F40" s="158">
        <f t="shared" si="0"/>
        <v>1</v>
      </c>
      <c r="G40" s="41"/>
    </row>
    <row r="41" spans="1:9" s="32" customFormat="1" ht="13.5" customHeight="1" x14ac:dyDescent="0.25">
      <c r="A41" s="179">
        <v>35</v>
      </c>
      <c r="B41" s="12" t="s">
        <v>354</v>
      </c>
      <c r="C41" s="270">
        <v>5715000</v>
      </c>
      <c r="D41" s="270">
        <v>5715000</v>
      </c>
      <c r="E41" s="270">
        <v>0</v>
      </c>
      <c r="F41" s="158">
        <f t="shared" si="0"/>
        <v>0</v>
      </c>
      <c r="G41" s="41"/>
    </row>
    <row r="42" spans="1:9" s="32" customFormat="1" ht="13.5" customHeight="1" x14ac:dyDescent="0.25">
      <c r="A42" s="179">
        <v>36</v>
      </c>
      <c r="B42" s="12" t="s">
        <v>757</v>
      </c>
      <c r="C42" s="270"/>
      <c r="D42" s="270">
        <v>177580</v>
      </c>
      <c r="E42" s="270">
        <v>177580</v>
      </c>
      <c r="F42" s="158">
        <f t="shared" si="0"/>
        <v>1</v>
      </c>
    </row>
    <row r="43" spans="1:9" s="32" customFormat="1" ht="13.5" customHeight="1" x14ac:dyDescent="0.25">
      <c r="A43" s="179">
        <v>37</v>
      </c>
      <c r="B43" s="12" t="s">
        <v>758</v>
      </c>
      <c r="C43" s="270"/>
      <c r="D43" s="270">
        <v>450000</v>
      </c>
      <c r="E43" s="270">
        <v>450000</v>
      </c>
      <c r="F43" s="158">
        <f t="shared" si="0"/>
        <v>1</v>
      </c>
    </row>
    <row r="44" spans="1:9" s="32" customFormat="1" ht="15" customHeight="1" x14ac:dyDescent="0.25">
      <c r="A44" s="179">
        <v>38</v>
      </c>
      <c r="B44" s="181" t="s">
        <v>161</v>
      </c>
      <c r="C44" s="182">
        <f>SUM(C45:C47)</f>
        <v>15909300</v>
      </c>
      <c r="D44" s="182">
        <f>SUM(D45:D47)</f>
        <v>15909300</v>
      </c>
      <c r="E44" s="182">
        <f>SUM(E45:E47)</f>
        <v>0</v>
      </c>
      <c r="F44" s="183">
        <f t="shared" ref="F44:F47" si="1">E44/D44</f>
        <v>0</v>
      </c>
    </row>
    <row r="45" spans="1:9" s="32" customFormat="1" ht="13.95" customHeight="1" x14ac:dyDescent="0.25">
      <c r="A45" s="179">
        <v>39</v>
      </c>
      <c r="B45" s="12" t="s">
        <v>351</v>
      </c>
      <c r="C45" s="270">
        <v>2540000</v>
      </c>
      <c r="D45" s="270">
        <v>2540000</v>
      </c>
      <c r="E45" s="77">
        <v>0</v>
      </c>
      <c r="F45" s="158">
        <f t="shared" si="1"/>
        <v>0</v>
      </c>
    </row>
    <row r="46" spans="1:9" s="32" customFormat="1" ht="13.95" customHeight="1" x14ac:dyDescent="0.25">
      <c r="A46" s="179">
        <v>40</v>
      </c>
      <c r="B46" s="12" t="s">
        <v>352</v>
      </c>
      <c r="C46" s="270">
        <v>5000000</v>
      </c>
      <c r="D46" s="270">
        <v>5000000</v>
      </c>
      <c r="E46" s="77">
        <v>0</v>
      </c>
      <c r="F46" s="158">
        <f t="shared" si="1"/>
        <v>0</v>
      </c>
    </row>
    <row r="47" spans="1:9" s="32" customFormat="1" ht="24" x14ac:dyDescent="0.25">
      <c r="A47" s="179">
        <v>41</v>
      </c>
      <c r="B47" s="202" t="s">
        <v>759</v>
      </c>
      <c r="C47" s="270">
        <v>8369300</v>
      </c>
      <c r="D47" s="270">
        <v>8369300</v>
      </c>
      <c r="E47" s="77">
        <v>0</v>
      </c>
      <c r="F47" s="158">
        <f t="shared" si="1"/>
        <v>0</v>
      </c>
      <c r="H47" s="41"/>
      <c r="I47" s="41"/>
    </row>
    <row r="48" spans="1:9" s="32" customFormat="1" ht="15" customHeight="1" x14ac:dyDescent="0.25">
      <c r="A48" s="179">
        <v>42</v>
      </c>
      <c r="B48" s="194" t="s">
        <v>581</v>
      </c>
      <c r="C48" s="195">
        <v>0</v>
      </c>
      <c r="D48" s="188">
        <v>0</v>
      </c>
      <c r="E48" s="188">
        <v>0</v>
      </c>
      <c r="F48" s="295"/>
    </row>
    <row r="49" spans="1:6" s="32" customFormat="1" ht="16.95" customHeight="1" x14ac:dyDescent="0.25">
      <c r="A49" s="179">
        <v>43</v>
      </c>
      <c r="B49" s="196" t="s">
        <v>323</v>
      </c>
      <c r="C49" s="189">
        <f>C44+C8+C48</f>
        <v>397717297</v>
      </c>
      <c r="D49" s="189">
        <f>D44+D8+D48</f>
        <v>383194224</v>
      </c>
      <c r="E49" s="189">
        <f>E44+E8+E48</f>
        <v>145843358</v>
      </c>
      <c r="F49" s="190">
        <f t="shared" si="0"/>
        <v>0.38059905099195857</v>
      </c>
    </row>
  </sheetData>
  <sheetProtection selectLockedCells="1" selectUnlockedCells="1"/>
  <mergeCells count="1">
    <mergeCell ref="A4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/>
  </sheetViews>
  <sheetFormatPr defaultColWidth="8.88671875" defaultRowHeight="13.2" x14ac:dyDescent="0.25"/>
  <cols>
    <col min="1" max="1" width="5.6640625" style="31" customWidth="1"/>
    <col min="2" max="2" width="31" style="31" customWidth="1"/>
    <col min="3" max="5" width="10.6640625" style="31" customWidth="1"/>
    <col min="6" max="6" width="7.5546875" style="30" customWidth="1"/>
    <col min="7" max="7" width="8.88671875" style="30"/>
    <col min="8" max="9" width="10.109375" style="30" bestFit="1" customWidth="1"/>
    <col min="10" max="10" width="10.6640625" style="30" customWidth="1"/>
    <col min="11" max="16384" width="8.88671875" style="30"/>
  </cols>
  <sheetData>
    <row r="1" spans="1:9" s="27" customFormat="1" ht="13.95" customHeight="1" x14ac:dyDescent="0.25">
      <c r="B1" s="31"/>
      <c r="C1" s="31"/>
      <c r="D1" s="31"/>
      <c r="E1" s="31"/>
      <c r="F1" s="45" t="s">
        <v>583</v>
      </c>
    </row>
    <row r="2" spans="1:9" s="27" customFormat="1" ht="13.95" customHeight="1" x14ac:dyDescent="0.25">
      <c r="A2" s="31"/>
      <c r="B2" s="31"/>
      <c r="C2" s="31"/>
      <c r="D2" s="31"/>
      <c r="E2" s="31"/>
      <c r="F2" s="45" t="str">
        <f>'1. melléklet'!E2</f>
        <v>a  7/2024. (V.30.) önkormányzati rendelethez</v>
      </c>
    </row>
    <row r="3" spans="1:9" s="27" customFormat="1" ht="13.95" customHeight="1" x14ac:dyDescent="0.25">
      <c r="A3" s="28"/>
      <c r="B3" s="28"/>
      <c r="C3" s="28"/>
      <c r="D3" s="28"/>
      <c r="E3" s="28"/>
    </row>
    <row r="4" spans="1:9" s="27" customFormat="1" ht="15" customHeight="1" x14ac:dyDescent="0.25">
      <c r="A4" s="350" t="s">
        <v>560</v>
      </c>
      <c r="B4" s="350"/>
      <c r="C4" s="350"/>
      <c r="D4" s="350"/>
      <c r="E4" s="350"/>
      <c r="F4" s="350"/>
    </row>
    <row r="5" spans="1:9" ht="6.6" customHeight="1" x14ac:dyDescent="0.25"/>
    <row r="6" spans="1:9" ht="13.95" customHeight="1" x14ac:dyDescent="0.25">
      <c r="A6" s="103"/>
      <c r="B6" s="103" t="s">
        <v>241</v>
      </c>
      <c r="C6" s="103" t="s">
        <v>242</v>
      </c>
      <c r="D6" s="103" t="s">
        <v>243</v>
      </c>
      <c r="E6" s="103" t="s">
        <v>244</v>
      </c>
      <c r="F6" s="103" t="s">
        <v>245</v>
      </c>
      <c r="G6" s="173"/>
    </row>
    <row r="7" spans="1:9" ht="24" x14ac:dyDescent="0.25">
      <c r="A7" s="174">
        <v>1</v>
      </c>
      <c r="B7" s="178" t="s">
        <v>173</v>
      </c>
      <c r="C7" s="62" t="s">
        <v>109</v>
      </c>
      <c r="D7" s="62" t="s">
        <v>110</v>
      </c>
      <c r="E7" s="62" t="s">
        <v>111</v>
      </c>
      <c r="F7" s="62" t="s">
        <v>113</v>
      </c>
      <c r="G7" s="173"/>
    </row>
    <row r="8" spans="1:9" ht="15" customHeight="1" x14ac:dyDescent="0.25">
      <c r="A8" s="103">
        <v>2</v>
      </c>
      <c r="B8" s="364" t="s">
        <v>561</v>
      </c>
      <c r="C8" s="365"/>
      <c r="D8" s="365"/>
      <c r="E8" s="365"/>
      <c r="F8" s="366"/>
      <c r="G8" s="173"/>
    </row>
    <row r="9" spans="1:9" ht="15" customHeight="1" x14ac:dyDescent="0.25">
      <c r="A9" s="103">
        <v>3</v>
      </c>
      <c r="B9" s="296" t="s">
        <v>562</v>
      </c>
      <c r="C9" s="77">
        <v>23532663</v>
      </c>
      <c r="D9" s="77">
        <v>25409663</v>
      </c>
      <c r="E9" s="111">
        <v>21797315</v>
      </c>
      <c r="F9" s="112">
        <f>E9/D9</f>
        <v>0.85783565882003232</v>
      </c>
      <c r="G9" s="27"/>
    </row>
    <row r="10" spans="1:9" ht="15" customHeight="1" x14ac:dyDescent="0.25">
      <c r="A10" s="103">
        <v>4</v>
      </c>
      <c r="B10" s="296" t="s">
        <v>563</v>
      </c>
      <c r="C10" s="77">
        <v>28914920</v>
      </c>
      <c r="D10" s="77">
        <v>28695456</v>
      </c>
      <c r="E10" s="111">
        <v>28695456</v>
      </c>
      <c r="F10" s="112">
        <f t="shared" ref="F10:F21" si="0">E10/D10</f>
        <v>1</v>
      </c>
      <c r="G10" s="27"/>
    </row>
    <row r="11" spans="1:9" ht="15" customHeight="1" x14ac:dyDescent="0.25">
      <c r="A11" s="103">
        <v>5</v>
      </c>
      <c r="B11" s="296" t="s">
        <v>67</v>
      </c>
      <c r="C11" s="77">
        <v>80000</v>
      </c>
      <c r="D11" s="77">
        <v>80000</v>
      </c>
      <c r="E11" s="111">
        <v>80000</v>
      </c>
      <c r="F11" s="112">
        <f t="shared" si="0"/>
        <v>1</v>
      </c>
      <c r="G11" s="27"/>
    </row>
    <row r="12" spans="1:9" ht="24" x14ac:dyDescent="0.25">
      <c r="A12" s="103">
        <v>6</v>
      </c>
      <c r="B12" s="72" t="s">
        <v>564</v>
      </c>
      <c r="C12" s="77">
        <v>1850000</v>
      </c>
      <c r="D12" s="77">
        <v>1850000</v>
      </c>
      <c r="E12" s="111">
        <v>1880313</v>
      </c>
      <c r="F12" s="112">
        <f t="shared" si="0"/>
        <v>1.0163854054054053</v>
      </c>
      <c r="G12" s="27"/>
    </row>
    <row r="13" spans="1:9" ht="15" customHeight="1" x14ac:dyDescent="0.25">
      <c r="A13" s="103">
        <v>7</v>
      </c>
      <c r="B13" s="72" t="s">
        <v>565</v>
      </c>
      <c r="C13" s="77">
        <v>800000</v>
      </c>
      <c r="D13" s="77">
        <v>800000</v>
      </c>
      <c r="E13" s="111">
        <v>864651</v>
      </c>
      <c r="F13" s="112">
        <f t="shared" si="0"/>
        <v>1.0808137499999999</v>
      </c>
      <c r="G13" s="27"/>
    </row>
    <row r="14" spans="1:9" ht="24" x14ac:dyDescent="0.25">
      <c r="A14" s="103">
        <v>8</v>
      </c>
      <c r="B14" s="72" t="s">
        <v>566</v>
      </c>
      <c r="C14" s="77">
        <v>200000</v>
      </c>
      <c r="D14" s="77">
        <v>200000</v>
      </c>
      <c r="E14" s="111">
        <v>235926</v>
      </c>
      <c r="F14" s="112">
        <f t="shared" si="0"/>
        <v>1.17963</v>
      </c>
      <c r="G14" s="27"/>
    </row>
    <row r="15" spans="1:9" ht="24" x14ac:dyDescent="0.25">
      <c r="A15" s="103">
        <v>9</v>
      </c>
      <c r="B15" s="72" t="s">
        <v>567</v>
      </c>
      <c r="C15" s="77">
        <v>250000</v>
      </c>
      <c r="D15" s="77">
        <v>250000</v>
      </c>
      <c r="E15" s="111">
        <v>223444</v>
      </c>
      <c r="F15" s="112">
        <f t="shared" si="0"/>
        <v>0.89377600000000001</v>
      </c>
      <c r="G15" s="27"/>
      <c r="I15" s="108"/>
    </row>
    <row r="16" spans="1:9" ht="24" x14ac:dyDescent="0.25">
      <c r="A16" s="103">
        <v>10</v>
      </c>
      <c r="B16" s="72" t="s">
        <v>568</v>
      </c>
      <c r="C16" s="77">
        <v>200000</v>
      </c>
      <c r="D16" s="77">
        <v>200000</v>
      </c>
      <c r="E16" s="111">
        <v>192254</v>
      </c>
      <c r="F16" s="112">
        <f t="shared" si="0"/>
        <v>0.96126999999999996</v>
      </c>
      <c r="G16" s="27"/>
    </row>
    <row r="17" spans="1:10" ht="24" x14ac:dyDescent="0.25">
      <c r="A17" s="103">
        <v>11</v>
      </c>
      <c r="B17" s="72" t="s">
        <v>569</v>
      </c>
      <c r="C17" s="77">
        <v>50000</v>
      </c>
      <c r="D17" s="77">
        <v>50000</v>
      </c>
      <c r="E17" s="111">
        <v>100000</v>
      </c>
      <c r="F17" s="112">
        <f t="shared" si="0"/>
        <v>2</v>
      </c>
      <c r="G17" s="27"/>
      <c r="H17" s="108"/>
    </row>
    <row r="18" spans="1:10" ht="15" customHeight="1" x14ac:dyDescent="0.25">
      <c r="A18" s="103">
        <v>12</v>
      </c>
      <c r="B18" s="72" t="s">
        <v>570</v>
      </c>
      <c r="C18" s="77">
        <v>100000</v>
      </c>
      <c r="D18" s="77">
        <v>100000</v>
      </c>
      <c r="E18" s="111">
        <v>99640</v>
      </c>
      <c r="F18" s="112">
        <f t="shared" si="0"/>
        <v>0.99639999999999995</v>
      </c>
      <c r="G18" s="27"/>
      <c r="H18" s="108"/>
    </row>
    <row r="19" spans="1:10" ht="24" x14ac:dyDescent="0.25">
      <c r="A19" s="103">
        <v>13</v>
      </c>
      <c r="B19" s="78" t="s">
        <v>571</v>
      </c>
      <c r="C19" s="77">
        <v>200000</v>
      </c>
      <c r="D19" s="77">
        <v>200000</v>
      </c>
      <c r="E19" s="111">
        <v>343200</v>
      </c>
      <c r="F19" s="112">
        <f t="shared" si="0"/>
        <v>1.716</v>
      </c>
      <c r="G19" s="27"/>
      <c r="H19" s="108"/>
      <c r="I19" s="108"/>
    </row>
    <row r="20" spans="1:10" ht="15" customHeight="1" x14ac:dyDescent="0.25">
      <c r="A20" s="103">
        <v>14</v>
      </c>
      <c r="B20" s="296" t="s">
        <v>572</v>
      </c>
      <c r="C20" s="77">
        <v>100000</v>
      </c>
      <c r="D20" s="77">
        <v>100000</v>
      </c>
      <c r="E20" s="111">
        <v>100000</v>
      </c>
      <c r="F20" s="112">
        <f t="shared" si="0"/>
        <v>1</v>
      </c>
      <c r="G20" s="27"/>
    </row>
    <row r="21" spans="1:10" ht="15" customHeight="1" x14ac:dyDescent="0.25">
      <c r="A21" s="103">
        <v>15</v>
      </c>
      <c r="B21" s="175" t="s">
        <v>45</v>
      </c>
      <c r="C21" s="176">
        <f>SUM(C9:C20)</f>
        <v>56277583</v>
      </c>
      <c r="D21" s="176">
        <f>SUM(D9:D20)</f>
        <v>57935119</v>
      </c>
      <c r="E21" s="176">
        <f>SUM(E9:E20)</f>
        <v>54612199</v>
      </c>
      <c r="F21" s="177">
        <f t="shared" si="0"/>
        <v>0.94264411539398063</v>
      </c>
      <c r="G21" s="27"/>
      <c r="H21" s="108"/>
      <c r="I21" s="108"/>
      <c r="J21" s="108"/>
    </row>
    <row r="22" spans="1:10" ht="15" customHeight="1" x14ac:dyDescent="0.25">
      <c r="A22" s="103">
        <v>16</v>
      </c>
      <c r="B22" s="364" t="s">
        <v>573</v>
      </c>
      <c r="C22" s="365"/>
      <c r="D22" s="365"/>
      <c r="E22" s="365"/>
      <c r="F22" s="366"/>
      <c r="G22" s="27"/>
      <c r="H22" s="108"/>
    </row>
    <row r="23" spans="1:10" ht="15" customHeight="1" x14ac:dyDescent="0.25">
      <c r="A23" s="103">
        <v>17</v>
      </c>
      <c r="B23" s="296" t="s">
        <v>324</v>
      </c>
      <c r="C23" s="77">
        <v>100000</v>
      </c>
      <c r="D23" s="77">
        <v>100000</v>
      </c>
      <c r="E23" s="111">
        <v>130000</v>
      </c>
      <c r="F23" s="112">
        <f t="shared" ref="F23:F36" si="1">E23/D23</f>
        <v>1.3</v>
      </c>
      <c r="G23" s="27"/>
    </row>
    <row r="24" spans="1:10" ht="15" customHeight="1" x14ac:dyDescent="0.25">
      <c r="A24" s="103">
        <v>18</v>
      </c>
      <c r="B24" s="296" t="s">
        <v>574</v>
      </c>
      <c r="C24" s="77">
        <v>4500000</v>
      </c>
      <c r="D24" s="77">
        <v>4500000</v>
      </c>
      <c r="E24" s="111">
        <v>4500000</v>
      </c>
      <c r="F24" s="149"/>
      <c r="G24" s="27"/>
    </row>
    <row r="25" spans="1:10" ht="15" customHeight="1" x14ac:dyDescent="0.25">
      <c r="A25" s="103">
        <v>19</v>
      </c>
      <c r="B25" s="296" t="s">
        <v>325</v>
      </c>
      <c r="C25" s="77">
        <v>825000</v>
      </c>
      <c r="D25" s="77">
        <v>825000</v>
      </c>
      <c r="E25" s="111">
        <v>635000</v>
      </c>
      <c r="F25" s="112">
        <f t="shared" si="1"/>
        <v>0.76969696969696966</v>
      </c>
      <c r="G25" s="27"/>
    </row>
    <row r="26" spans="1:10" ht="15" customHeight="1" x14ac:dyDescent="0.25">
      <c r="A26" s="103">
        <v>20</v>
      </c>
      <c r="B26" s="296" t="s">
        <v>68</v>
      </c>
      <c r="C26" s="77">
        <v>2200000</v>
      </c>
      <c r="D26" s="77">
        <v>2200000</v>
      </c>
      <c r="E26" s="111">
        <v>2200000</v>
      </c>
      <c r="F26" s="112">
        <f t="shared" si="1"/>
        <v>1</v>
      </c>
      <c r="G26" s="27"/>
    </row>
    <row r="27" spans="1:10" ht="15" customHeight="1" x14ac:dyDescent="0.25">
      <c r="A27" s="103">
        <v>21</v>
      </c>
      <c r="B27" s="296" t="s">
        <v>304</v>
      </c>
      <c r="C27" s="77">
        <v>300000</v>
      </c>
      <c r="D27" s="77">
        <v>300000</v>
      </c>
      <c r="E27" s="111">
        <v>300000</v>
      </c>
      <c r="F27" s="112">
        <f t="shared" si="1"/>
        <v>1</v>
      </c>
      <c r="G27" s="27"/>
    </row>
    <row r="28" spans="1:10" ht="15" customHeight="1" x14ac:dyDescent="0.25">
      <c r="A28" s="103">
        <v>22</v>
      </c>
      <c r="B28" s="296" t="s">
        <v>326</v>
      </c>
      <c r="C28" s="77">
        <v>200000</v>
      </c>
      <c r="D28" s="77">
        <v>200000</v>
      </c>
      <c r="E28" s="111">
        <v>0</v>
      </c>
      <c r="F28" s="112">
        <f t="shared" si="1"/>
        <v>0</v>
      </c>
      <c r="G28" s="27"/>
    </row>
    <row r="29" spans="1:10" ht="15" customHeight="1" x14ac:dyDescent="0.25">
      <c r="A29" s="103">
        <v>23</v>
      </c>
      <c r="B29" s="296" t="s">
        <v>303</v>
      </c>
      <c r="C29" s="77">
        <v>100000</v>
      </c>
      <c r="D29" s="77">
        <v>100000</v>
      </c>
      <c r="E29" s="111">
        <v>0</v>
      </c>
      <c r="F29" s="149"/>
      <c r="G29" s="27"/>
    </row>
    <row r="30" spans="1:10" ht="15" customHeight="1" x14ac:dyDescent="0.25">
      <c r="A30" s="103">
        <v>24</v>
      </c>
      <c r="B30" s="296" t="s">
        <v>327</v>
      </c>
      <c r="C30" s="77">
        <v>100000</v>
      </c>
      <c r="D30" s="77">
        <v>100000</v>
      </c>
      <c r="E30" s="111">
        <v>0</v>
      </c>
      <c r="F30" s="149"/>
      <c r="G30" s="27"/>
    </row>
    <row r="31" spans="1:10" ht="15" customHeight="1" x14ac:dyDescent="0.25">
      <c r="A31" s="103">
        <v>25</v>
      </c>
      <c r="B31" s="296" t="s">
        <v>329</v>
      </c>
      <c r="C31" s="77">
        <v>100000</v>
      </c>
      <c r="D31" s="77">
        <v>100000</v>
      </c>
      <c r="E31" s="111">
        <v>0</v>
      </c>
      <c r="F31" s="149"/>
      <c r="G31" s="27"/>
    </row>
    <row r="32" spans="1:10" ht="15" customHeight="1" x14ac:dyDescent="0.25">
      <c r="A32" s="103">
        <v>26</v>
      </c>
      <c r="B32" s="296" t="s">
        <v>330</v>
      </c>
      <c r="C32" s="77">
        <v>100000</v>
      </c>
      <c r="D32" s="77">
        <v>100000</v>
      </c>
      <c r="E32" s="111">
        <v>100000</v>
      </c>
      <c r="F32" s="112">
        <f t="shared" si="1"/>
        <v>1</v>
      </c>
      <c r="G32" s="27"/>
    </row>
    <row r="33" spans="1:9" ht="15" customHeight="1" x14ac:dyDescent="0.25">
      <c r="A33" s="103">
        <v>27</v>
      </c>
      <c r="B33" s="296" t="s">
        <v>331</v>
      </c>
      <c r="C33" s="77">
        <v>25000</v>
      </c>
      <c r="D33" s="77">
        <v>25000</v>
      </c>
      <c r="E33" s="111">
        <v>0</v>
      </c>
      <c r="F33" s="149"/>
      <c r="G33" s="27"/>
    </row>
    <row r="34" spans="1:9" ht="15" customHeight="1" x14ac:dyDescent="0.25">
      <c r="A34" s="103">
        <v>28</v>
      </c>
      <c r="B34" s="296" t="s">
        <v>575</v>
      </c>
      <c r="C34" s="77">
        <v>300000</v>
      </c>
      <c r="D34" s="77">
        <v>300000</v>
      </c>
      <c r="E34" s="111">
        <v>298791</v>
      </c>
      <c r="F34" s="112">
        <f t="shared" si="1"/>
        <v>0.99597000000000002</v>
      </c>
      <c r="G34" s="27"/>
    </row>
    <row r="35" spans="1:9" ht="15" customHeight="1" x14ac:dyDescent="0.25">
      <c r="A35" s="103">
        <v>29</v>
      </c>
      <c r="B35" s="296" t="s">
        <v>328</v>
      </c>
      <c r="C35" s="77">
        <v>125000</v>
      </c>
      <c r="D35" s="77">
        <v>125000</v>
      </c>
      <c r="E35" s="111">
        <v>107560</v>
      </c>
      <c r="F35" s="112">
        <f t="shared" si="1"/>
        <v>0.86048000000000002</v>
      </c>
      <c r="G35" s="27"/>
    </row>
    <row r="36" spans="1:9" ht="15" customHeight="1" x14ac:dyDescent="0.25">
      <c r="A36" s="103">
        <v>30</v>
      </c>
      <c r="B36" s="175" t="s">
        <v>45</v>
      </c>
      <c r="C36" s="176">
        <f>SUM(C23:C35)</f>
        <v>8975000</v>
      </c>
      <c r="D36" s="176">
        <f>SUM(D23:D35)</f>
        <v>8975000</v>
      </c>
      <c r="E36" s="176">
        <f>SUM(E23:E35)</f>
        <v>8271351</v>
      </c>
      <c r="F36" s="177">
        <f t="shared" si="1"/>
        <v>0.92159899721448468</v>
      </c>
      <c r="G36" s="27"/>
      <c r="H36" s="108"/>
    </row>
    <row r="37" spans="1:9" ht="15" customHeight="1" x14ac:dyDescent="0.25">
      <c r="A37" s="103">
        <v>31</v>
      </c>
      <c r="B37" s="367" t="s">
        <v>576</v>
      </c>
      <c r="C37" s="367"/>
      <c r="D37" s="367"/>
      <c r="E37" s="367"/>
      <c r="F37" s="367"/>
      <c r="G37" s="27"/>
    </row>
    <row r="38" spans="1:9" ht="24" x14ac:dyDescent="0.25">
      <c r="A38" s="103">
        <v>32</v>
      </c>
      <c r="B38" s="123" t="s">
        <v>654</v>
      </c>
      <c r="C38" s="77">
        <v>0</v>
      </c>
      <c r="D38" s="77">
        <v>10127000</v>
      </c>
      <c r="E38" s="111">
        <v>10127000</v>
      </c>
      <c r="F38" s="112">
        <f t="shared" ref="F38:F39" si="2">E38/D38</f>
        <v>1</v>
      </c>
      <c r="G38" s="27"/>
      <c r="H38" s="108"/>
    </row>
    <row r="39" spans="1:9" ht="15" customHeight="1" x14ac:dyDescent="0.25">
      <c r="A39" s="103">
        <v>33</v>
      </c>
      <c r="B39" s="175" t="s">
        <v>45</v>
      </c>
      <c r="C39" s="176">
        <f t="shared" ref="C39:E39" si="3">SUM(C38)</f>
        <v>0</v>
      </c>
      <c r="D39" s="176">
        <f t="shared" si="3"/>
        <v>10127000</v>
      </c>
      <c r="E39" s="176">
        <f t="shared" si="3"/>
        <v>10127000</v>
      </c>
      <c r="F39" s="177">
        <f t="shared" si="2"/>
        <v>1</v>
      </c>
      <c r="G39" s="27"/>
      <c r="H39" s="108"/>
      <c r="I39" s="108"/>
    </row>
    <row r="41" spans="1:9" ht="14.85" customHeight="1" x14ac:dyDescent="0.25">
      <c r="A41" s="30"/>
      <c r="B41" s="30"/>
      <c r="C41" s="30"/>
      <c r="D41" s="30"/>
      <c r="E41" s="30"/>
    </row>
    <row r="42" spans="1:9" ht="14.85" customHeight="1" x14ac:dyDescent="0.25">
      <c r="A42" s="30"/>
      <c r="B42" s="30"/>
      <c r="C42" s="30"/>
      <c r="D42" s="30"/>
      <c r="E42" s="30"/>
    </row>
    <row r="43" spans="1:9" ht="14.85" customHeight="1" x14ac:dyDescent="0.25">
      <c r="A43" s="30"/>
      <c r="B43" s="30"/>
      <c r="C43" s="30"/>
      <c r="D43" s="30"/>
      <c r="E43" s="30"/>
    </row>
    <row r="44" spans="1:9" ht="14.85" customHeight="1" x14ac:dyDescent="0.25">
      <c r="A44" s="30"/>
      <c r="B44" s="30"/>
      <c r="C44" s="30"/>
      <c r="D44" s="30"/>
      <c r="E44" s="30"/>
    </row>
  </sheetData>
  <sheetProtection selectLockedCells="1" selectUnlockedCells="1"/>
  <mergeCells count="4">
    <mergeCell ref="B8:F8"/>
    <mergeCell ref="B22:F22"/>
    <mergeCell ref="B37:F37"/>
    <mergeCell ref="A4:F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35"/>
  <sheetViews>
    <sheetView zoomScaleNormal="100" workbookViewId="0"/>
  </sheetViews>
  <sheetFormatPr defaultRowHeight="12.6" x14ac:dyDescent="0.25"/>
  <cols>
    <col min="1" max="2" width="4.44140625" customWidth="1"/>
    <col min="3" max="3" width="29.44140625" style="4" customWidth="1"/>
    <col min="4" max="8" width="11" style="4" customWidth="1"/>
  </cols>
  <sheetData>
    <row r="1" spans="1:13" s="1" customFormat="1" ht="15" customHeight="1" x14ac:dyDescent="0.25">
      <c r="C1" s="2"/>
      <c r="D1" s="2"/>
      <c r="E1" s="2"/>
      <c r="F1" s="2"/>
      <c r="G1" s="2"/>
      <c r="H1" s="3" t="s">
        <v>585</v>
      </c>
      <c r="I1" s="2"/>
      <c r="J1" s="2"/>
      <c r="K1" s="2"/>
      <c r="L1" s="2"/>
      <c r="M1" s="2"/>
    </row>
    <row r="2" spans="1:13" s="1" customFormat="1" ht="15" customHeight="1" x14ac:dyDescent="0.25">
      <c r="C2" s="2"/>
      <c r="D2" s="2"/>
      <c r="E2" s="2"/>
      <c r="F2" s="2"/>
      <c r="G2" s="2"/>
      <c r="H2" s="3" t="str">
        <f>'4. melléklet'!F2</f>
        <v>a  7/2024. (V.30.) önkormányzati rendelethez</v>
      </c>
      <c r="I2" s="2"/>
      <c r="J2" s="2"/>
      <c r="K2" s="2"/>
      <c r="L2" s="2"/>
      <c r="M2" s="2"/>
    </row>
    <row r="3" spans="1:13" s="1" customFormat="1" ht="13.9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27.75" customHeight="1" x14ac:dyDescent="0.25">
      <c r="A4" s="368" t="s">
        <v>586</v>
      </c>
      <c r="B4" s="368"/>
      <c r="C4" s="368"/>
      <c r="D4" s="368"/>
      <c r="E4" s="368"/>
      <c r="F4" s="368"/>
      <c r="G4" s="368"/>
      <c r="H4" s="368"/>
      <c r="I4" s="2"/>
      <c r="J4" s="2"/>
      <c r="K4" s="2"/>
      <c r="L4" s="2"/>
      <c r="M4" s="2"/>
    </row>
    <row r="5" spans="1:13" s="1" customFormat="1" ht="6.6" customHeight="1" x14ac:dyDescent="0.25">
      <c r="C5" s="5"/>
      <c r="D5" s="5"/>
      <c r="E5" s="5"/>
      <c r="F5" s="5"/>
      <c r="G5" s="5"/>
      <c r="H5" s="5"/>
      <c r="I5" s="2"/>
      <c r="J5" s="2"/>
      <c r="K5" s="2"/>
      <c r="L5" s="2"/>
      <c r="M5" s="2"/>
    </row>
    <row r="6" spans="1:13" s="1" customFormat="1" ht="15" customHeight="1" x14ac:dyDescent="0.25">
      <c r="A6" s="193"/>
      <c r="B6" s="193" t="s">
        <v>241</v>
      </c>
      <c r="C6" s="193" t="s">
        <v>242</v>
      </c>
      <c r="D6" s="193" t="s">
        <v>243</v>
      </c>
      <c r="E6" s="193" t="s">
        <v>244</v>
      </c>
      <c r="F6" s="193" t="s">
        <v>245</v>
      </c>
      <c r="G6" s="193" t="s">
        <v>246</v>
      </c>
      <c r="H6" s="193" t="s">
        <v>247</v>
      </c>
      <c r="I6" s="2"/>
      <c r="J6" s="2"/>
      <c r="K6" s="2"/>
      <c r="L6" s="2"/>
      <c r="M6" s="2"/>
    </row>
    <row r="7" spans="1:13" s="1" customFormat="1" ht="48" x14ac:dyDescent="0.25">
      <c r="A7" s="79">
        <v>1</v>
      </c>
      <c r="B7" s="62" t="s">
        <v>114</v>
      </c>
      <c r="C7" s="62" t="s">
        <v>96</v>
      </c>
      <c r="D7" s="62" t="s">
        <v>40</v>
      </c>
      <c r="E7" s="62" t="s">
        <v>41</v>
      </c>
      <c r="F7" s="62" t="s">
        <v>120</v>
      </c>
      <c r="G7" s="62" t="s">
        <v>121</v>
      </c>
      <c r="H7" s="62" t="s">
        <v>256</v>
      </c>
    </row>
    <row r="8" spans="1:13" s="1" customFormat="1" ht="22.8" x14ac:dyDescent="0.25">
      <c r="A8" s="79">
        <v>2</v>
      </c>
      <c r="B8" s="198" t="s">
        <v>47</v>
      </c>
      <c r="C8" s="9" t="s">
        <v>122</v>
      </c>
      <c r="D8" s="10">
        <v>7934326</v>
      </c>
      <c r="E8" s="10">
        <v>2710762086</v>
      </c>
      <c r="F8" s="10">
        <v>210343375</v>
      </c>
      <c r="G8" s="10">
        <v>18298636</v>
      </c>
      <c r="H8" s="10">
        <v>2947338423</v>
      </c>
    </row>
    <row r="9" spans="1:13" s="1" customFormat="1" ht="24" x14ac:dyDescent="0.25">
      <c r="A9" s="79">
        <v>3</v>
      </c>
      <c r="B9" s="197" t="s">
        <v>48</v>
      </c>
      <c r="C9" s="78" t="s">
        <v>123</v>
      </c>
      <c r="D9" s="8">
        <v>0</v>
      </c>
      <c r="E9" s="8">
        <v>0</v>
      </c>
      <c r="F9" s="8">
        <v>0</v>
      </c>
      <c r="G9" s="8">
        <v>126928670</v>
      </c>
      <c r="H9" s="8">
        <f t="shared" ref="H9:H33" si="0">SUM(D9:G9)</f>
        <v>126928670</v>
      </c>
    </row>
    <row r="10" spans="1:13" s="1" customFormat="1" ht="15" customHeight="1" x14ac:dyDescent="0.25">
      <c r="A10" s="79">
        <v>4</v>
      </c>
      <c r="B10" s="197" t="s">
        <v>49</v>
      </c>
      <c r="C10" s="78" t="s">
        <v>124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13" s="1" customFormat="1" ht="24" x14ac:dyDescent="0.25">
      <c r="A11" s="79">
        <v>5</v>
      </c>
      <c r="B11" s="197" t="s">
        <v>50</v>
      </c>
      <c r="C11" s="78" t="s">
        <v>125</v>
      </c>
      <c r="D11" s="8">
        <v>0</v>
      </c>
      <c r="E11" s="8">
        <v>111340931</v>
      </c>
      <c r="F11" s="8">
        <v>17138239</v>
      </c>
      <c r="G11" s="8">
        <v>0</v>
      </c>
      <c r="H11" s="8">
        <f t="shared" si="0"/>
        <v>128479170</v>
      </c>
    </row>
    <row r="12" spans="1:13" s="1" customFormat="1" ht="15" customHeight="1" x14ac:dyDescent="0.25">
      <c r="A12" s="79">
        <v>6</v>
      </c>
      <c r="B12" s="197" t="s">
        <v>51</v>
      </c>
      <c r="C12" s="78" t="s">
        <v>126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13" s="1" customFormat="1" ht="36" x14ac:dyDescent="0.25">
      <c r="A13" s="79">
        <v>7</v>
      </c>
      <c r="B13" s="197" t="s">
        <v>52</v>
      </c>
      <c r="C13" s="78" t="s">
        <v>127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13" s="1" customFormat="1" ht="15" customHeight="1" x14ac:dyDescent="0.25">
      <c r="A14" s="79">
        <v>8</v>
      </c>
      <c r="B14" s="197" t="s">
        <v>53</v>
      </c>
      <c r="C14" s="78" t="s">
        <v>128</v>
      </c>
      <c r="D14" s="8">
        <v>0</v>
      </c>
      <c r="E14" s="8">
        <v>19805568</v>
      </c>
      <c r="F14" s="8">
        <v>11012270</v>
      </c>
      <c r="G14" s="8">
        <v>0</v>
      </c>
      <c r="H14" s="8">
        <f t="shared" si="0"/>
        <v>30817838</v>
      </c>
    </row>
    <row r="15" spans="1:13" s="1" customFormat="1" ht="15" customHeight="1" x14ac:dyDescent="0.25">
      <c r="A15" s="79">
        <v>9</v>
      </c>
      <c r="B15" s="198" t="s">
        <v>54</v>
      </c>
      <c r="C15" s="9" t="s">
        <v>129</v>
      </c>
      <c r="D15" s="10">
        <f>SUM(D9:D14)</f>
        <v>0</v>
      </c>
      <c r="E15" s="10">
        <f t="shared" ref="E15:G15" si="1">SUM(E9:E14)</f>
        <v>131146499</v>
      </c>
      <c r="F15" s="10">
        <f t="shared" si="1"/>
        <v>28150509</v>
      </c>
      <c r="G15" s="10">
        <f t="shared" si="1"/>
        <v>126928670</v>
      </c>
      <c r="H15" s="10">
        <f t="shared" si="0"/>
        <v>286225678</v>
      </c>
    </row>
    <row r="16" spans="1:13" s="1" customFormat="1" ht="15" customHeight="1" x14ac:dyDescent="0.25">
      <c r="A16" s="79">
        <v>10</v>
      </c>
      <c r="B16" s="197" t="s">
        <v>55</v>
      </c>
      <c r="C16" s="78" t="s">
        <v>130</v>
      </c>
      <c r="D16" s="8">
        <v>0</v>
      </c>
      <c r="E16" s="8">
        <v>0</v>
      </c>
      <c r="F16" s="8">
        <v>2590000</v>
      </c>
      <c r="G16" s="8">
        <v>0</v>
      </c>
      <c r="H16" s="8">
        <f t="shared" si="0"/>
        <v>2590000</v>
      </c>
    </row>
    <row r="17" spans="1:8" s="1" customFormat="1" ht="15" customHeight="1" x14ac:dyDescent="0.25">
      <c r="A17" s="79">
        <v>11</v>
      </c>
      <c r="B17" s="197" t="s">
        <v>56</v>
      </c>
      <c r="C17" s="78" t="s">
        <v>131</v>
      </c>
      <c r="D17" s="8">
        <v>0</v>
      </c>
      <c r="E17" s="8">
        <v>0</v>
      </c>
      <c r="F17" s="8">
        <v>3622256</v>
      </c>
      <c r="G17" s="8">
        <v>0</v>
      </c>
      <c r="H17" s="8">
        <f t="shared" si="0"/>
        <v>3622256</v>
      </c>
    </row>
    <row r="18" spans="1:8" s="1" customFormat="1" ht="15" customHeight="1" x14ac:dyDescent="0.25">
      <c r="A18" s="79">
        <v>12</v>
      </c>
      <c r="B18" s="197" t="s">
        <v>98</v>
      </c>
      <c r="C18" s="78" t="s">
        <v>132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s="1" customFormat="1" ht="36.75" customHeight="1" x14ac:dyDescent="0.25">
      <c r="A19" s="79">
        <v>13</v>
      </c>
      <c r="B19" s="197" t="s">
        <v>57</v>
      </c>
      <c r="C19" s="78" t="s">
        <v>133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s="1" customFormat="1" ht="15" customHeight="1" x14ac:dyDescent="0.25">
      <c r="A20" s="79">
        <v>14</v>
      </c>
      <c r="B20" s="197" t="s">
        <v>99</v>
      </c>
      <c r="C20" s="78" t="s">
        <v>134</v>
      </c>
      <c r="D20" s="8">
        <v>0</v>
      </c>
      <c r="E20" s="8">
        <v>19805568</v>
      </c>
      <c r="F20" s="8">
        <v>11012270</v>
      </c>
      <c r="G20" s="8">
        <v>128479170</v>
      </c>
      <c r="H20" s="8">
        <f t="shared" si="0"/>
        <v>159297008</v>
      </c>
    </row>
    <row r="21" spans="1:8" s="1" customFormat="1" ht="15" customHeight="1" x14ac:dyDescent="0.25">
      <c r="A21" s="79">
        <v>15</v>
      </c>
      <c r="B21" s="198" t="s">
        <v>100</v>
      </c>
      <c r="C21" s="9" t="s">
        <v>587</v>
      </c>
      <c r="D21" s="10">
        <f>SUM(D16:D20)</f>
        <v>0</v>
      </c>
      <c r="E21" s="10">
        <f t="shared" ref="E21:G21" si="2">SUM(E16:E20)</f>
        <v>19805568</v>
      </c>
      <c r="F21" s="10">
        <f t="shared" si="2"/>
        <v>17224526</v>
      </c>
      <c r="G21" s="10">
        <f t="shared" si="2"/>
        <v>128479170</v>
      </c>
      <c r="H21" s="10">
        <f t="shared" si="0"/>
        <v>165509264</v>
      </c>
    </row>
    <row r="22" spans="1:8" s="1" customFormat="1" ht="15" customHeight="1" x14ac:dyDescent="0.25">
      <c r="A22" s="79">
        <v>16</v>
      </c>
      <c r="B22" s="198" t="s">
        <v>101</v>
      </c>
      <c r="C22" s="9" t="s">
        <v>135</v>
      </c>
      <c r="D22" s="10">
        <f>D8+D15-D21</f>
        <v>7934326</v>
      </c>
      <c r="E22" s="10">
        <f t="shared" ref="E22:G22" si="3">E8+E15-E21</f>
        <v>2822103017</v>
      </c>
      <c r="F22" s="10">
        <f t="shared" si="3"/>
        <v>221269358</v>
      </c>
      <c r="G22" s="10">
        <f t="shared" si="3"/>
        <v>16748136</v>
      </c>
      <c r="H22" s="10">
        <f t="shared" si="0"/>
        <v>3068054837</v>
      </c>
    </row>
    <row r="23" spans="1:8" s="1" customFormat="1" ht="22.8" x14ac:dyDescent="0.25">
      <c r="A23" s="79">
        <v>17</v>
      </c>
      <c r="B23" s="198" t="s">
        <v>58</v>
      </c>
      <c r="C23" s="9" t="s">
        <v>42</v>
      </c>
      <c r="D23" s="10">
        <v>7934326</v>
      </c>
      <c r="E23" s="10">
        <v>460041257</v>
      </c>
      <c r="F23" s="10">
        <v>148197817</v>
      </c>
      <c r="G23" s="10">
        <v>0</v>
      </c>
      <c r="H23" s="10">
        <f t="shared" si="0"/>
        <v>616173400</v>
      </c>
    </row>
    <row r="24" spans="1:8" s="1" customFormat="1" ht="15" customHeight="1" x14ac:dyDescent="0.25">
      <c r="A24" s="79">
        <v>18</v>
      </c>
      <c r="B24" s="197" t="s">
        <v>102</v>
      </c>
      <c r="C24" s="78" t="s">
        <v>136</v>
      </c>
      <c r="D24" s="8">
        <v>0</v>
      </c>
      <c r="E24" s="8">
        <v>53183297</v>
      </c>
      <c r="F24" s="8">
        <v>23646478</v>
      </c>
      <c r="G24" s="8">
        <v>0</v>
      </c>
      <c r="H24" s="8">
        <f t="shared" si="0"/>
        <v>76829775</v>
      </c>
    </row>
    <row r="25" spans="1:8" s="1" customFormat="1" ht="15" customHeight="1" x14ac:dyDescent="0.25">
      <c r="A25" s="79">
        <v>19</v>
      </c>
      <c r="B25" s="197" t="s">
        <v>103</v>
      </c>
      <c r="C25" s="78" t="s">
        <v>137</v>
      </c>
      <c r="D25" s="8">
        <v>0</v>
      </c>
      <c r="E25" s="8">
        <v>174725</v>
      </c>
      <c r="F25" s="8">
        <v>6212256</v>
      </c>
      <c r="G25" s="8">
        <v>0</v>
      </c>
      <c r="H25" s="8">
        <f t="shared" si="0"/>
        <v>6386981</v>
      </c>
    </row>
    <row r="26" spans="1:8" s="1" customFormat="1" ht="22.8" x14ac:dyDescent="0.25">
      <c r="A26" s="79">
        <v>20</v>
      </c>
      <c r="B26" s="198" t="s">
        <v>46</v>
      </c>
      <c r="C26" s="9" t="s">
        <v>138</v>
      </c>
      <c r="D26" s="10">
        <f>D23+D24-D25</f>
        <v>7934326</v>
      </c>
      <c r="E26" s="10">
        <f t="shared" ref="E26:G26" si="4">E23+E24-E25</f>
        <v>513049829</v>
      </c>
      <c r="F26" s="10">
        <f t="shared" si="4"/>
        <v>165632039</v>
      </c>
      <c r="G26" s="10">
        <f t="shared" si="4"/>
        <v>0</v>
      </c>
      <c r="H26" s="10">
        <f t="shared" si="0"/>
        <v>686616194</v>
      </c>
    </row>
    <row r="27" spans="1:8" s="1" customFormat="1" ht="22.8" x14ac:dyDescent="0.25">
      <c r="A27" s="79">
        <v>21</v>
      </c>
      <c r="B27" s="198" t="s">
        <v>104</v>
      </c>
      <c r="C27" s="9" t="s">
        <v>43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s="1" customFormat="1" ht="15" customHeight="1" x14ac:dyDescent="0.25">
      <c r="A28" s="79">
        <v>22</v>
      </c>
      <c r="B28" s="197" t="s">
        <v>59</v>
      </c>
      <c r="C28" s="78" t="s">
        <v>139</v>
      </c>
      <c r="D28" s="8">
        <v>0</v>
      </c>
      <c r="E28" s="8">
        <v>0</v>
      </c>
      <c r="F28" s="8">
        <v>0</v>
      </c>
      <c r="G28" s="8">
        <v>0</v>
      </c>
      <c r="H28" s="8">
        <f t="shared" si="0"/>
        <v>0</v>
      </c>
    </row>
    <row r="29" spans="1:8" s="1" customFormat="1" ht="24" x14ac:dyDescent="0.25">
      <c r="A29" s="79">
        <v>23</v>
      </c>
      <c r="B29" s="197" t="s">
        <v>60</v>
      </c>
      <c r="C29" s="78" t="s">
        <v>140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s="1" customFormat="1" ht="22.8" x14ac:dyDescent="0.25">
      <c r="A30" s="79">
        <v>24</v>
      </c>
      <c r="B30" s="198" t="s">
        <v>61</v>
      </c>
      <c r="C30" s="9" t="s">
        <v>141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s="1" customFormat="1" ht="15" customHeight="1" x14ac:dyDescent="0.25">
      <c r="A31" s="79">
        <v>25</v>
      </c>
      <c r="B31" s="198" t="s">
        <v>62</v>
      </c>
      <c r="C31" s="9" t="s">
        <v>142</v>
      </c>
      <c r="D31" s="10">
        <f>D26</f>
        <v>7934326</v>
      </c>
      <c r="E31" s="10">
        <f t="shared" ref="E31:G31" si="5">E26</f>
        <v>513049829</v>
      </c>
      <c r="F31" s="10">
        <f t="shared" si="5"/>
        <v>165632039</v>
      </c>
      <c r="G31" s="10">
        <f t="shared" si="5"/>
        <v>0</v>
      </c>
      <c r="H31" s="10">
        <f t="shared" si="0"/>
        <v>686616194</v>
      </c>
    </row>
    <row r="32" spans="1:8" s="1" customFormat="1" ht="15" customHeight="1" x14ac:dyDescent="0.25">
      <c r="A32" s="79">
        <v>26</v>
      </c>
      <c r="B32" s="198" t="s">
        <v>105</v>
      </c>
      <c r="C32" s="9" t="s">
        <v>143</v>
      </c>
      <c r="D32" s="10">
        <f>D22-D31</f>
        <v>0</v>
      </c>
      <c r="E32" s="10">
        <f t="shared" ref="E32:G32" si="6">E22-E31</f>
        <v>2309053188</v>
      </c>
      <c r="F32" s="10">
        <f t="shared" si="6"/>
        <v>55637319</v>
      </c>
      <c r="G32" s="10">
        <f t="shared" si="6"/>
        <v>16748136</v>
      </c>
      <c r="H32" s="10">
        <f t="shared" si="0"/>
        <v>2381438643</v>
      </c>
    </row>
    <row r="33" spans="1:8" s="1" customFormat="1" x14ac:dyDescent="0.25">
      <c r="A33" s="79">
        <v>27</v>
      </c>
      <c r="B33" s="197" t="s">
        <v>106</v>
      </c>
      <c r="C33" s="78" t="s">
        <v>44</v>
      </c>
      <c r="D33" s="8">
        <v>7934326</v>
      </c>
      <c r="E33" s="8">
        <v>1185962</v>
      </c>
      <c r="F33" s="8">
        <v>102116347</v>
      </c>
      <c r="G33" s="8">
        <v>0</v>
      </c>
      <c r="H33" s="8">
        <f t="shared" si="0"/>
        <v>111236635</v>
      </c>
    </row>
    <row r="35" spans="1:8" x14ac:dyDescent="0.25">
      <c r="E35" s="66"/>
    </row>
  </sheetData>
  <mergeCells count="1">
    <mergeCell ref="A4:H4"/>
  </mergeCells>
  <phoneticPr fontId="0" type="noConversion"/>
  <pageMargins left="0.75" right="0.75" top="1" bottom="1" header="0.5" footer="0.5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66"/>
  <sheetViews>
    <sheetView zoomScaleNormal="100" workbookViewId="0"/>
  </sheetViews>
  <sheetFormatPr defaultColWidth="9.109375" defaultRowHeight="13.2" x14ac:dyDescent="0.25"/>
  <cols>
    <col min="1" max="2" width="4.6640625" style="13" customWidth="1"/>
    <col min="3" max="3" width="26.6640625" style="15" customWidth="1"/>
    <col min="4" max="7" width="12.6640625" style="15" customWidth="1"/>
    <col min="8" max="16384" width="9.109375" style="13"/>
  </cols>
  <sheetData>
    <row r="1" spans="1:8" ht="15" customHeight="1" x14ac:dyDescent="0.25">
      <c r="C1" s="2"/>
      <c r="D1" s="2"/>
      <c r="E1" s="2"/>
      <c r="F1" s="2"/>
      <c r="G1" s="3" t="s">
        <v>588</v>
      </c>
    </row>
    <row r="2" spans="1:8" ht="15" customHeight="1" x14ac:dyDescent="0.25">
      <c r="C2" s="2"/>
      <c r="D2" s="2"/>
      <c r="E2" s="2"/>
      <c r="F2" s="2"/>
      <c r="G2" s="3" t="str">
        <f>'4. melléklet'!F2</f>
        <v>a  7/2024. (V.30.) önkormányzati rendelethez</v>
      </c>
    </row>
    <row r="3" spans="1:8" ht="9" customHeight="1" x14ac:dyDescent="0.25"/>
    <row r="4" spans="1:8" ht="15" customHeight="1" x14ac:dyDescent="0.25">
      <c r="B4" s="347" t="s">
        <v>855</v>
      </c>
      <c r="C4" s="347"/>
      <c r="D4" s="347"/>
      <c r="E4" s="347"/>
      <c r="F4" s="347"/>
      <c r="G4" s="347"/>
    </row>
    <row r="5" spans="1:8" ht="9" customHeight="1" x14ac:dyDescent="0.25">
      <c r="C5" s="17"/>
    </row>
    <row r="6" spans="1:8" ht="15" customHeight="1" x14ac:dyDescent="0.25">
      <c r="A6" s="103"/>
      <c r="B6" s="103" t="s">
        <v>241</v>
      </c>
      <c r="C6" s="103" t="s">
        <v>242</v>
      </c>
      <c r="D6" s="103" t="s">
        <v>243</v>
      </c>
      <c r="E6" s="103" t="s">
        <v>244</v>
      </c>
      <c r="F6" s="103" t="s">
        <v>245</v>
      </c>
      <c r="G6" s="193" t="s">
        <v>246</v>
      </c>
    </row>
    <row r="7" spans="1:8" ht="36" x14ac:dyDescent="0.25">
      <c r="A7" s="170">
        <v>1</v>
      </c>
      <c r="B7" s="170" t="s">
        <v>114</v>
      </c>
      <c r="C7" s="170" t="s">
        <v>96</v>
      </c>
      <c r="D7" s="170" t="s">
        <v>799</v>
      </c>
      <c r="E7" s="170" t="s">
        <v>800</v>
      </c>
      <c r="F7" s="170" t="s">
        <v>801</v>
      </c>
      <c r="G7" s="315" t="s">
        <v>44</v>
      </c>
    </row>
    <row r="8" spans="1:8" ht="22.8" x14ac:dyDescent="0.25">
      <c r="A8" s="170">
        <v>2</v>
      </c>
      <c r="B8" s="316" t="s">
        <v>241</v>
      </c>
      <c r="C8" s="317" t="s">
        <v>802</v>
      </c>
      <c r="D8" s="318">
        <f>D9+D13+D50+D58</f>
        <v>3094764837</v>
      </c>
      <c r="E8" s="318">
        <f t="shared" ref="E8:G8" si="0">E9+E13+E50+E58</f>
        <v>686616194</v>
      </c>
      <c r="F8" s="318">
        <f t="shared" si="0"/>
        <v>2408148643</v>
      </c>
      <c r="G8" s="318">
        <f t="shared" si="0"/>
        <v>111236635</v>
      </c>
    </row>
    <row r="9" spans="1:8" ht="15" customHeight="1" x14ac:dyDescent="0.25">
      <c r="A9" s="170">
        <v>3</v>
      </c>
      <c r="B9" s="319" t="s">
        <v>803</v>
      </c>
      <c r="C9" s="320" t="s">
        <v>40</v>
      </c>
      <c r="D9" s="321">
        <f>SUM(D10:D12)</f>
        <v>7934326</v>
      </c>
      <c r="E9" s="321">
        <f t="shared" ref="E9:G9" si="1">SUM(E10:E12)</f>
        <v>7934326</v>
      </c>
      <c r="F9" s="321">
        <f>D9-E9</f>
        <v>0</v>
      </c>
      <c r="G9" s="321">
        <f t="shared" si="1"/>
        <v>7934326</v>
      </c>
    </row>
    <row r="10" spans="1:8" ht="15" customHeight="1" x14ac:dyDescent="0.25">
      <c r="A10" s="170">
        <v>4</v>
      </c>
      <c r="B10" s="322" t="s">
        <v>379</v>
      </c>
      <c r="C10" s="323" t="s">
        <v>804</v>
      </c>
      <c r="D10" s="324">
        <v>0</v>
      </c>
      <c r="E10" s="324">
        <v>0</v>
      </c>
      <c r="F10" s="324">
        <f t="shared" ref="F10:F12" si="2">D10-E10</f>
        <v>0</v>
      </c>
      <c r="G10" s="325">
        <v>0</v>
      </c>
    </row>
    <row r="11" spans="1:8" ht="24" x14ac:dyDescent="0.25">
      <c r="A11" s="170">
        <v>5</v>
      </c>
      <c r="B11" s="322" t="s">
        <v>399</v>
      </c>
      <c r="C11" s="323" t="s">
        <v>805</v>
      </c>
      <c r="D11" s="324">
        <v>7496326</v>
      </c>
      <c r="E11" s="324">
        <v>7496326</v>
      </c>
      <c r="F11" s="324">
        <f t="shared" si="2"/>
        <v>0</v>
      </c>
      <c r="G11" s="325">
        <v>7496326</v>
      </c>
    </row>
    <row r="12" spans="1:8" ht="15" customHeight="1" x14ac:dyDescent="0.25">
      <c r="A12" s="170">
        <v>6</v>
      </c>
      <c r="B12" s="322" t="s">
        <v>551</v>
      </c>
      <c r="C12" s="323" t="s">
        <v>806</v>
      </c>
      <c r="D12" s="324">
        <v>438000</v>
      </c>
      <c r="E12" s="324">
        <v>438000</v>
      </c>
      <c r="F12" s="324">
        <f t="shared" si="2"/>
        <v>0</v>
      </c>
      <c r="G12" s="325">
        <v>438000</v>
      </c>
      <c r="H12" s="18"/>
    </row>
    <row r="13" spans="1:8" ht="15" customHeight="1" x14ac:dyDescent="0.25">
      <c r="A13" s="170">
        <v>7</v>
      </c>
      <c r="B13" s="319" t="s">
        <v>807</v>
      </c>
      <c r="C13" s="326" t="s">
        <v>808</v>
      </c>
      <c r="D13" s="321">
        <f>D14+D36+D44+D45+D49</f>
        <v>3060120511</v>
      </c>
      <c r="E13" s="321">
        <f t="shared" ref="E13:G13" si="3">E14+E36+E44+E45+E49</f>
        <v>678681868</v>
      </c>
      <c r="F13" s="321">
        <f t="shared" si="3"/>
        <v>2381438643</v>
      </c>
      <c r="G13" s="321">
        <f t="shared" si="3"/>
        <v>103302309</v>
      </c>
      <c r="H13" s="18"/>
    </row>
    <row r="14" spans="1:8" ht="22.8" x14ac:dyDescent="0.25">
      <c r="A14" s="170">
        <v>8</v>
      </c>
      <c r="B14" s="314" t="s">
        <v>117</v>
      </c>
      <c r="C14" s="200" t="s">
        <v>41</v>
      </c>
      <c r="D14" s="327">
        <f>D15+D22+D29</f>
        <v>2822103017</v>
      </c>
      <c r="E14" s="327">
        <f t="shared" ref="E14:G14" si="4">E15+E22+E29</f>
        <v>513049829</v>
      </c>
      <c r="F14" s="327">
        <f t="shared" si="4"/>
        <v>2309053188</v>
      </c>
      <c r="G14" s="327">
        <f t="shared" si="4"/>
        <v>1185962</v>
      </c>
      <c r="H14" s="18"/>
    </row>
    <row r="15" spans="1:8" ht="24" x14ac:dyDescent="0.25">
      <c r="A15" s="170">
        <v>9</v>
      </c>
      <c r="B15" s="328" t="s">
        <v>379</v>
      </c>
      <c r="C15" s="329" t="s">
        <v>809</v>
      </c>
      <c r="D15" s="330">
        <f>SUM(D16:D21)</f>
        <v>1586414513</v>
      </c>
      <c r="E15" s="330">
        <f t="shared" ref="E15:F15" si="5">SUM(E16:E21)</f>
        <v>251764506</v>
      </c>
      <c r="F15" s="330">
        <f t="shared" si="5"/>
        <v>1334650007</v>
      </c>
      <c r="G15" s="330">
        <f>SUM(G16:G21)</f>
        <v>1185962</v>
      </c>
      <c r="H15" s="18"/>
    </row>
    <row r="16" spans="1:8" ht="15" customHeight="1" x14ac:dyDescent="0.25">
      <c r="A16" s="170">
        <v>10</v>
      </c>
      <c r="B16" s="322" t="s">
        <v>381</v>
      </c>
      <c r="C16" s="204" t="s">
        <v>232</v>
      </c>
      <c r="D16" s="8">
        <v>660088601</v>
      </c>
      <c r="E16" s="8">
        <v>0</v>
      </c>
      <c r="F16" s="8">
        <f t="shared" ref="F16:F21" si="6">D16-E16</f>
        <v>660088601</v>
      </c>
      <c r="G16" s="8">
        <v>0</v>
      </c>
      <c r="H16" s="18"/>
    </row>
    <row r="17" spans="1:8" ht="18" customHeight="1" x14ac:dyDescent="0.25">
      <c r="A17" s="170">
        <v>11</v>
      </c>
      <c r="B17" s="322" t="s">
        <v>384</v>
      </c>
      <c r="C17" s="204" t="s">
        <v>233</v>
      </c>
      <c r="D17" s="8">
        <v>50000</v>
      </c>
      <c r="E17" s="8">
        <v>0</v>
      </c>
      <c r="F17" s="8">
        <f t="shared" si="6"/>
        <v>50000</v>
      </c>
      <c r="G17" s="8">
        <v>0</v>
      </c>
      <c r="H17" s="18"/>
    </row>
    <row r="18" spans="1:8" ht="15" customHeight="1" x14ac:dyDescent="0.25">
      <c r="A18" s="170">
        <v>12</v>
      </c>
      <c r="B18" s="322" t="s">
        <v>387</v>
      </c>
      <c r="C18" s="204" t="s">
        <v>234</v>
      </c>
      <c r="D18" s="8">
        <v>142627637</v>
      </c>
      <c r="E18" s="8">
        <v>37484717</v>
      </c>
      <c r="F18" s="8">
        <f t="shared" si="6"/>
        <v>105142920</v>
      </c>
      <c r="G18" s="8">
        <v>0</v>
      </c>
    </row>
    <row r="19" spans="1:8" ht="15" customHeight="1" x14ac:dyDescent="0.25">
      <c r="A19" s="170">
        <v>13</v>
      </c>
      <c r="B19" s="322" t="s">
        <v>390</v>
      </c>
      <c r="C19" s="204" t="s">
        <v>235</v>
      </c>
      <c r="D19" s="8">
        <v>16918434</v>
      </c>
      <c r="E19" s="8">
        <v>0</v>
      </c>
      <c r="F19" s="8">
        <f t="shared" si="6"/>
        <v>16918434</v>
      </c>
      <c r="G19" s="8">
        <v>0</v>
      </c>
    </row>
    <row r="20" spans="1:8" ht="15" customHeight="1" x14ac:dyDescent="0.25">
      <c r="A20" s="170">
        <v>14</v>
      </c>
      <c r="B20" s="322" t="s">
        <v>393</v>
      </c>
      <c r="C20" s="204" t="s">
        <v>298</v>
      </c>
      <c r="D20" s="8">
        <v>0</v>
      </c>
      <c r="E20" s="8">
        <v>0</v>
      </c>
      <c r="F20" s="8">
        <f t="shared" si="6"/>
        <v>0</v>
      </c>
      <c r="G20" s="8">
        <v>0</v>
      </c>
    </row>
    <row r="21" spans="1:8" ht="15" customHeight="1" x14ac:dyDescent="0.25">
      <c r="A21" s="170">
        <v>15</v>
      </c>
      <c r="B21" s="322" t="s">
        <v>396</v>
      </c>
      <c r="C21" s="204" t="s">
        <v>236</v>
      </c>
      <c r="D21" s="8">
        <v>766729841</v>
      </c>
      <c r="E21" s="8">
        <v>214279789</v>
      </c>
      <c r="F21" s="8">
        <f t="shared" si="6"/>
        <v>552450052</v>
      </c>
      <c r="G21" s="8">
        <v>1185962</v>
      </c>
    </row>
    <row r="22" spans="1:8" ht="36" x14ac:dyDescent="0.25">
      <c r="A22" s="170">
        <v>16</v>
      </c>
      <c r="B22" s="328" t="s">
        <v>399</v>
      </c>
      <c r="C22" s="331" t="s">
        <v>853</v>
      </c>
      <c r="D22" s="330">
        <f>SUM(D23:D28)</f>
        <v>867506330</v>
      </c>
      <c r="E22" s="330">
        <f t="shared" ref="E22:F22" si="7">SUM(E23:E28)</f>
        <v>216406792</v>
      </c>
      <c r="F22" s="330">
        <f t="shared" si="7"/>
        <v>651099538</v>
      </c>
      <c r="G22" s="330">
        <f>SUM(G23:G28)</f>
        <v>0</v>
      </c>
    </row>
    <row r="23" spans="1:8" ht="15" customHeight="1" x14ac:dyDescent="0.25">
      <c r="A23" s="170">
        <v>17</v>
      </c>
      <c r="B23" s="86" t="s">
        <v>475</v>
      </c>
      <c r="C23" s="204" t="s">
        <v>232</v>
      </c>
      <c r="D23" s="8">
        <v>9654000</v>
      </c>
      <c r="E23" s="8">
        <v>0</v>
      </c>
      <c r="F23" s="8">
        <f t="shared" ref="F23:F35" si="8">D23-E23</f>
        <v>9654000</v>
      </c>
      <c r="G23" s="8">
        <v>0</v>
      </c>
    </row>
    <row r="24" spans="1:8" ht="15" customHeight="1" x14ac:dyDescent="0.25">
      <c r="A24" s="170">
        <v>18</v>
      </c>
      <c r="B24" s="86" t="s">
        <v>478</v>
      </c>
      <c r="C24" s="204" t="s">
        <v>233</v>
      </c>
      <c r="D24" s="8">
        <v>24976000</v>
      </c>
      <c r="E24" s="8">
        <v>0</v>
      </c>
      <c r="F24" s="8">
        <f t="shared" si="8"/>
        <v>24976000</v>
      </c>
      <c r="G24" s="8">
        <v>0</v>
      </c>
    </row>
    <row r="25" spans="1:8" ht="15" customHeight="1" x14ac:dyDescent="0.25">
      <c r="A25" s="170">
        <v>19</v>
      </c>
      <c r="B25" s="86" t="s">
        <v>481</v>
      </c>
      <c r="C25" s="204" t="s">
        <v>234</v>
      </c>
      <c r="D25" s="8">
        <v>197385693</v>
      </c>
      <c r="E25" s="8">
        <v>52327765</v>
      </c>
      <c r="F25" s="8">
        <f t="shared" si="8"/>
        <v>145057928</v>
      </c>
      <c r="G25" s="8">
        <v>0</v>
      </c>
    </row>
    <row r="26" spans="1:8" ht="15" customHeight="1" x14ac:dyDescent="0.25">
      <c r="A26" s="170">
        <v>20</v>
      </c>
      <c r="B26" s="86" t="s">
        <v>810</v>
      </c>
      <c r="C26" s="204" t="s">
        <v>235</v>
      </c>
      <c r="D26" s="8">
        <v>0</v>
      </c>
      <c r="E26" s="8">
        <v>0</v>
      </c>
      <c r="F26" s="8">
        <f t="shared" si="8"/>
        <v>0</v>
      </c>
      <c r="G26" s="8">
        <v>0</v>
      </c>
    </row>
    <row r="27" spans="1:8" ht="15" customHeight="1" x14ac:dyDescent="0.25">
      <c r="A27" s="170">
        <v>21</v>
      </c>
      <c r="B27" s="86" t="s">
        <v>811</v>
      </c>
      <c r="C27" s="204" t="s">
        <v>298</v>
      </c>
      <c r="D27" s="8">
        <v>0</v>
      </c>
      <c r="E27" s="8">
        <v>0</v>
      </c>
      <c r="F27" s="8">
        <f t="shared" si="8"/>
        <v>0</v>
      </c>
      <c r="G27" s="8">
        <v>0</v>
      </c>
    </row>
    <row r="28" spans="1:8" ht="15" customHeight="1" x14ac:dyDescent="0.25">
      <c r="A28" s="170">
        <v>22</v>
      </c>
      <c r="B28" s="86" t="s">
        <v>812</v>
      </c>
      <c r="C28" s="204" t="s">
        <v>236</v>
      </c>
      <c r="D28" s="8">
        <v>635490637</v>
      </c>
      <c r="E28" s="8">
        <v>164079027</v>
      </c>
      <c r="F28" s="8">
        <f t="shared" si="8"/>
        <v>471411610</v>
      </c>
      <c r="G28" s="8">
        <v>0</v>
      </c>
    </row>
    <row r="29" spans="1:8" ht="24" x14ac:dyDescent="0.25">
      <c r="A29" s="170">
        <v>23</v>
      </c>
      <c r="B29" s="332" t="s">
        <v>551</v>
      </c>
      <c r="C29" s="331" t="s">
        <v>813</v>
      </c>
      <c r="D29" s="330">
        <f>SUM(D30:D35)</f>
        <v>368182174</v>
      </c>
      <c r="E29" s="330">
        <f t="shared" ref="E29:F29" si="9">SUM(E30:E35)</f>
        <v>44878531</v>
      </c>
      <c r="F29" s="330">
        <f t="shared" si="9"/>
        <v>323303643</v>
      </c>
      <c r="G29" s="330">
        <f>SUM(G30:G35)</f>
        <v>0</v>
      </c>
    </row>
    <row r="30" spans="1:8" ht="14.25" customHeight="1" x14ac:dyDescent="0.25">
      <c r="A30" s="170">
        <v>24</v>
      </c>
      <c r="B30" s="86" t="s">
        <v>814</v>
      </c>
      <c r="C30" s="204" t="s">
        <v>232</v>
      </c>
      <c r="D30" s="8">
        <v>68811424</v>
      </c>
      <c r="E30" s="8">
        <v>0</v>
      </c>
      <c r="F30" s="8">
        <f t="shared" si="8"/>
        <v>68811424</v>
      </c>
      <c r="G30" s="8">
        <v>0</v>
      </c>
    </row>
    <row r="31" spans="1:8" ht="14.25" customHeight="1" x14ac:dyDescent="0.25">
      <c r="A31" s="170">
        <v>25</v>
      </c>
      <c r="B31" s="86" t="s">
        <v>815</v>
      </c>
      <c r="C31" s="204" t="s">
        <v>233</v>
      </c>
      <c r="D31" s="8">
        <v>38162800</v>
      </c>
      <c r="E31" s="8">
        <v>0</v>
      </c>
      <c r="F31" s="8">
        <f t="shared" si="8"/>
        <v>38162800</v>
      </c>
      <c r="G31" s="8">
        <v>0</v>
      </c>
    </row>
    <row r="32" spans="1:8" ht="14.25" customHeight="1" x14ac:dyDescent="0.25">
      <c r="A32" s="170">
        <v>26</v>
      </c>
      <c r="B32" s="86" t="s">
        <v>816</v>
      </c>
      <c r="C32" s="204" t="s">
        <v>234</v>
      </c>
      <c r="D32" s="8">
        <v>156489775</v>
      </c>
      <c r="E32" s="8">
        <v>31706689</v>
      </c>
      <c r="F32" s="8">
        <f t="shared" si="8"/>
        <v>124783086</v>
      </c>
      <c r="G32" s="8">
        <v>0</v>
      </c>
    </row>
    <row r="33" spans="1:7" ht="14.25" customHeight="1" x14ac:dyDescent="0.25">
      <c r="A33" s="170">
        <v>27</v>
      </c>
      <c r="B33" s="86" t="s">
        <v>817</v>
      </c>
      <c r="C33" s="204" t="s">
        <v>235</v>
      </c>
      <c r="D33" s="8">
        <v>2926965</v>
      </c>
      <c r="E33" s="8">
        <v>322547</v>
      </c>
      <c r="F33" s="8">
        <f t="shared" si="8"/>
        <v>2604418</v>
      </c>
      <c r="G33" s="8">
        <v>0</v>
      </c>
    </row>
    <row r="34" spans="1:7" ht="14.25" customHeight="1" x14ac:dyDescent="0.25">
      <c r="A34" s="170">
        <v>28</v>
      </c>
      <c r="B34" s="86" t="s">
        <v>818</v>
      </c>
      <c r="C34" s="204" t="s">
        <v>298</v>
      </c>
      <c r="D34" s="8">
        <v>1788130</v>
      </c>
      <c r="E34" s="8">
        <v>0</v>
      </c>
      <c r="F34" s="8">
        <f t="shared" si="8"/>
        <v>1788130</v>
      </c>
      <c r="G34" s="8">
        <v>0</v>
      </c>
    </row>
    <row r="35" spans="1:7" ht="14.25" customHeight="1" x14ac:dyDescent="0.25">
      <c r="A35" s="170">
        <v>29</v>
      </c>
      <c r="B35" s="86" t="s">
        <v>819</v>
      </c>
      <c r="C35" s="204" t="s">
        <v>236</v>
      </c>
      <c r="D35" s="8">
        <v>100003080</v>
      </c>
      <c r="E35" s="8">
        <v>12849295</v>
      </c>
      <c r="F35" s="8">
        <f t="shared" si="8"/>
        <v>87153785</v>
      </c>
      <c r="G35" s="8">
        <v>0</v>
      </c>
    </row>
    <row r="36" spans="1:7" ht="22.8" x14ac:dyDescent="0.25">
      <c r="A36" s="170">
        <v>30</v>
      </c>
      <c r="B36" s="314" t="s">
        <v>118</v>
      </c>
      <c r="C36" s="200" t="s">
        <v>120</v>
      </c>
      <c r="D36" s="327">
        <f>D37+D38+D39</f>
        <v>221269358</v>
      </c>
      <c r="E36" s="327">
        <f t="shared" ref="E36:F36" si="10">E37+E38+E39</f>
        <v>165632039</v>
      </c>
      <c r="F36" s="327">
        <f t="shared" si="10"/>
        <v>55637319</v>
      </c>
      <c r="G36" s="327">
        <f>G37+G38+G39</f>
        <v>102116347</v>
      </c>
    </row>
    <row r="37" spans="1:7" ht="24" x14ac:dyDescent="0.25">
      <c r="A37" s="170">
        <v>31</v>
      </c>
      <c r="B37" s="333" t="s">
        <v>403</v>
      </c>
      <c r="C37" s="329" t="s">
        <v>854</v>
      </c>
      <c r="D37" s="290">
        <v>1522185</v>
      </c>
      <c r="E37" s="290">
        <v>342375</v>
      </c>
      <c r="F37" s="290">
        <f t="shared" ref="F37:F49" si="11">D37-E37</f>
        <v>1179810</v>
      </c>
      <c r="G37" s="290">
        <v>0</v>
      </c>
    </row>
    <row r="38" spans="1:7" ht="24" customHeight="1" x14ac:dyDescent="0.25">
      <c r="A38" s="170">
        <v>32</v>
      </c>
      <c r="B38" s="333" t="s">
        <v>405</v>
      </c>
      <c r="C38" s="329" t="s">
        <v>820</v>
      </c>
      <c r="D38" s="330">
        <v>2657822</v>
      </c>
      <c r="E38" s="334">
        <v>1373113</v>
      </c>
      <c r="F38" s="334">
        <f t="shared" si="11"/>
        <v>1284709</v>
      </c>
      <c r="G38" s="334"/>
    </row>
    <row r="39" spans="1:7" ht="24" customHeight="1" x14ac:dyDescent="0.25">
      <c r="A39" s="170">
        <v>33</v>
      </c>
      <c r="B39" s="333" t="s">
        <v>413</v>
      </c>
      <c r="C39" s="329" t="s">
        <v>821</v>
      </c>
      <c r="D39" s="330">
        <f>SUM(D40:D43)</f>
        <v>217089351</v>
      </c>
      <c r="E39" s="330">
        <f t="shared" ref="E39:G39" si="12">SUM(E40:E43)</f>
        <v>163916551</v>
      </c>
      <c r="F39" s="330">
        <f t="shared" si="12"/>
        <v>53172800</v>
      </c>
      <c r="G39" s="330">
        <f t="shared" si="12"/>
        <v>102116347</v>
      </c>
    </row>
    <row r="40" spans="1:7" ht="15" customHeight="1" x14ac:dyDescent="0.25">
      <c r="A40" s="170">
        <v>34</v>
      </c>
      <c r="B40" s="86" t="s">
        <v>822</v>
      </c>
      <c r="C40" s="204" t="s">
        <v>823</v>
      </c>
      <c r="D40" s="8">
        <v>16225246</v>
      </c>
      <c r="E40" s="8">
        <v>10568838</v>
      </c>
      <c r="F40" s="8">
        <f t="shared" si="11"/>
        <v>5656408</v>
      </c>
      <c r="G40" s="8">
        <v>5747413</v>
      </c>
    </row>
    <row r="41" spans="1:7" ht="24" x14ac:dyDescent="0.25">
      <c r="A41" s="170">
        <v>35</v>
      </c>
      <c r="B41" s="86" t="s">
        <v>824</v>
      </c>
      <c r="C41" s="204" t="s">
        <v>825</v>
      </c>
      <c r="D41" s="8">
        <v>132137404</v>
      </c>
      <c r="E41" s="8">
        <v>102620192</v>
      </c>
      <c r="F41" s="8">
        <f t="shared" si="11"/>
        <v>29517212</v>
      </c>
      <c r="G41" s="8">
        <v>73237928</v>
      </c>
    </row>
    <row r="42" spans="1:7" ht="15.75" customHeight="1" x14ac:dyDescent="0.25">
      <c r="A42" s="170">
        <v>36</v>
      </c>
      <c r="B42" s="86" t="s">
        <v>826</v>
      </c>
      <c r="C42" s="204" t="s">
        <v>827</v>
      </c>
      <c r="D42" s="8">
        <v>0</v>
      </c>
      <c r="E42" s="8">
        <v>0</v>
      </c>
      <c r="F42" s="8">
        <f t="shared" si="11"/>
        <v>0</v>
      </c>
      <c r="G42" s="8">
        <v>0</v>
      </c>
    </row>
    <row r="43" spans="1:7" ht="15.75" customHeight="1" x14ac:dyDescent="0.25">
      <c r="A43" s="170">
        <v>37</v>
      </c>
      <c r="B43" s="86" t="s">
        <v>828</v>
      </c>
      <c r="C43" s="204" t="s">
        <v>829</v>
      </c>
      <c r="D43" s="8">
        <v>68726701</v>
      </c>
      <c r="E43" s="8">
        <v>50727521</v>
      </c>
      <c r="F43" s="8">
        <f t="shared" si="11"/>
        <v>17999180</v>
      </c>
      <c r="G43" s="8">
        <v>23131006</v>
      </c>
    </row>
    <row r="44" spans="1:7" ht="15.75" customHeight="1" x14ac:dyDescent="0.25">
      <c r="A44" s="170">
        <v>38</v>
      </c>
      <c r="B44" s="314" t="s">
        <v>119</v>
      </c>
      <c r="C44" s="200" t="s">
        <v>830</v>
      </c>
      <c r="D44" s="327">
        <v>0</v>
      </c>
      <c r="E44" s="327">
        <v>0</v>
      </c>
      <c r="F44" s="327">
        <f t="shared" si="11"/>
        <v>0</v>
      </c>
      <c r="G44" s="327">
        <v>0</v>
      </c>
    </row>
    <row r="45" spans="1:7" ht="15.75" customHeight="1" x14ac:dyDescent="0.25">
      <c r="A45" s="170">
        <v>39</v>
      </c>
      <c r="B45" s="314" t="s">
        <v>317</v>
      </c>
      <c r="C45" s="200" t="s">
        <v>831</v>
      </c>
      <c r="D45" s="327">
        <f>SUM(D46:D48)</f>
        <v>16748136</v>
      </c>
      <c r="E45" s="327">
        <f t="shared" ref="E45:G45" si="13">SUM(E46:E48)</f>
        <v>0</v>
      </c>
      <c r="F45" s="327">
        <f t="shared" si="13"/>
        <v>16748136</v>
      </c>
      <c r="G45" s="327">
        <f t="shared" si="13"/>
        <v>0</v>
      </c>
    </row>
    <row r="46" spans="1:7" ht="21.75" customHeight="1" x14ac:dyDescent="0.25">
      <c r="A46" s="170">
        <v>40</v>
      </c>
      <c r="B46" s="335" t="s">
        <v>438</v>
      </c>
      <c r="C46" s="204" t="s">
        <v>832</v>
      </c>
      <c r="D46" s="336">
        <v>10962021</v>
      </c>
      <c r="E46" s="336">
        <v>0</v>
      </c>
      <c r="F46" s="336">
        <f t="shared" si="11"/>
        <v>10962021</v>
      </c>
      <c r="G46" s="336">
        <v>0</v>
      </c>
    </row>
    <row r="47" spans="1:7" ht="36" x14ac:dyDescent="0.25">
      <c r="A47" s="170">
        <v>41</v>
      </c>
      <c r="B47" s="335" t="s">
        <v>833</v>
      </c>
      <c r="C47" s="204" t="s">
        <v>834</v>
      </c>
      <c r="D47" s="336">
        <v>1205000</v>
      </c>
      <c r="E47" s="336">
        <v>0</v>
      </c>
      <c r="F47" s="336">
        <f t="shared" si="11"/>
        <v>1205000</v>
      </c>
      <c r="G47" s="336">
        <v>0</v>
      </c>
    </row>
    <row r="48" spans="1:7" ht="24" customHeight="1" x14ac:dyDescent="0.25">
      <c r="A48" s="170">
        <v>42</v>
      </c>
      <c r="B48" s="335" t="s">
        <v>835</v>
      </c>
      <c r="C48" s="204" t="s">
        <v>836</v>
      </c>
      <c r="D48" s="336">
        <v>4581115</v>
      </c>
      <c r="E48" s="336">
        <v>0</v>
      </c>
      <c r="F48" s="336">
        <f t="shared" si="11"/>
        <v>4581115</v>
      </c>
      <c r="G48" s="336">
        <v>0</v>
      </c>
    </row>
    <row r="49" spans="1:7" x14ac:dyDescent="0.25">
      <c r="A49" s="170">
        <v>43</v>
      </c>
      <c r="B49" s="314" t="s">
        <v>318</v>
      </c>
      <c r="C49" s="200" t="s">
        <v>837</v>
      </c>
      <c r="D49" s="327">
        <v>0</v>
      </c>
      <c r="E49" s="327">
        <v>0</v>
      </c>
      <c r="F49" s="327">
        <f t="shared" si="11"/>
        <v>0</v>
      </c>
      <c r="G49" s="327">
        <v>0</v>
      </c>
    </row>
    <row r="50" spans="1:7" x14ac:dyDescent="0.25">
      <c r="A50" s="170">
        <v>44</v>
      </c>
      <c r="B50" s="319" t="s">
        <v>838</v>
      </c>
      <c r="C50" s="326" t="s">
        <v>839</v>
      </c>
      <c r="D50" s="321">
        <f>D51+D56+D57</f>
        <v>26710000</v>
      </c>
      <c r="E50" s="321">
        <f t="shared" ref="E50:G50" si="14">E51+E56+E57</f>
        <v>0</v>
      </c>
      <c r="F50" s="321">
        <f t="shared" si="14"/>
        <v>26710000</v>
      </c>
      <c r="G50" s="321">
        <f t="shared" si="14"/>
        <v>0</v>
      </c>
    </row>
    <row r="51" spans="1:7" x14ac:dyDescent="0.25">
      <c r="A51" s="170">
        <v>45</v>
      </c>
      <c r="B51" s="314" t="s">
        <v>117</v>
      </c>
      <c r="C51" s="200" t="s">
        <v>26</v>
      </c>
      <c r="D51" s="327">
        <f>D52+D54+D55</f>
        <v>26710000</v>
      </c>
      <c r="E51" s="327">
        <f t="shared" ref="E51:G51" si="15">E52+E54+E55</f>
        <v>0</v>
      </c>
      <c r="F51" s="327">
        <f t="shared" si="15"/>
        <v>26710000</v>
      </c>
      <c r="G51" s="327">
        <f t="shared" si="15"/>
        <v>0</v>
      </c>
    </row>
    <row r="52" spans="1:7" ht="15" customHeight="1" x14ac:dyDescent="0.25">
      <c r="A52" s="170">
        <v>46</v>
      </c>
      <c r="B52" s="335" t="s">
        <v>379</v>
      </c>
      <c r="C52" s="204" t="s">
        <v>840</v>
      </c>
      <c r="D52" s="336">
        <v>10000</v>
      </c>
      <c r="E52" s="336">
        <v>0</v>
      </c>
      <c r="F52" s="336">
        <f t="shared" ref="F52:F55" si="16">D52-E52</f>
        <v>10000</v>
      </c>
      <c r="G52" s="336">
        <v>0</v>
      </c>
    </row>
    <row r="53" spans="1:7" ht="36" x14ac:dyDescent="0.25">
      <c r="A53" s="170">
        <v>47</v>
      </c>
      <c r="B53" s="337"/>
      <c r="C53" s="338" t="s">
        <v>841</v>
      </c>
      <c r="D53" s="339">
        <v>10000</v>
      </c>
      <c r="E53" s="339">
        <v>0</v>
      </c>
      <c r="F53" s="339">
        <v>10000</v>
      </c>
      <c r="G53" s="339"/>
    </row>
    <row r="54" spans="1:7" ht="24" x14ac:dyDescent="0.25">
      <c r="A54" s="170">
        <v>48</v>
      </c>
      <c r="B54" s="335" t="s">
        <v>399</v>
      </c>
      <c r="C54" s="204" t="s">
        <v>842</v>
      </c>
      <c r="D54" s="336">
        <v>0</v>
      </c>
      <c r="E54" s="336">
        <v>0</v>
      </c>
      <c r="F54" s="336">
        <f t="shared" si="16"/>
        <v>0</v>
      </c>
      <c r="G54" s="336">
        <v>0</v>
      </c>
    </row>
    <row r="55" spans="1:7" ht="15" customHeight="1" x14ac:dyDescent="0.25">
      <c r="A55" s="170">
        <v>49</v>
      </c>
      <c r="B55" s="335" t="s">
        <v>551</v>
      </c>
      <c r="C55" s="204" t="s">
        <v>843</v>
      </c>
      <c r="D55" s="336">
        <v>26700000</v>
      </c>
      <c r="E55" s="336">
        <v>0</v>
      </c>
      <c r="F55" s="336">
        <f t="shared" si="16"/>
        <v>26700000</v>
      </c>
      <c r="G55" s="336">
        <v>0</v>
      </c>
    </row>
    <row r="56" spans="1:7" ht="22.8" x14ac:dyDescent="0.25">
      <c r="A56" s="170">
        <v>50</v>
      </c>
      <c r="B56" s="332" t="s">
        <v>118</v>
      </c>
      <c r="C56" s="200" t="s">
        <v>27</v>
      </c>
      <c r="D56" s="327">
        <v>0</v>
      </c>
      <c r="E56" s="327">
        <v>0</v>
      </c>
      <c r="F56" s="327">
        <v>0</v>
      </c>
      <c r="G56" s="327">
        <v>0</v>
      </c>
    </row>
    <row r="57" spans="1:7" ht="22.8" x14ac:dyDescent="0.25">
      <c r="A57" s="170">
        <v>51</v>
      </c>
      <c r="B57" s="332" t="s">
        <v>119</v>
      </c>
      <c r="C57" s="200" t="s">
        <v>844</v>
      </c>
      <c r="D57" s="327">
        <v>0</v>
      </c>
      <c r="E57" s="327">
        <v>0</v>
      </c>
      <c r="F57" s="327">
        <v>0</v>
      </c>
      <c r="G57" s="327">
        <v>0</v>
      </c>
    </row>
    <row r="58" spans="1:7" ht="22.8" x14ac:dyDescent="0.25">
      <c r="A58" s="170">
        <v>52</v>
      </c>
      <c r="B58" s="319" t="s">
        <v>845</v>
      </c>
      <c r="C58" s="340" t="s">
        <v>846</v>
      </c>
      <c r="D58" s="321">
        <f>D59+D81+D89+D90+D94</f>
        <v>0</v>
      </c>
      <c r="E58" s="321">
        <f t="shared" ref="E58:G58" si="17">E59+E81+E89+E90+E94</f>
        <v>0</v>
      </c>
      <c r="F58" s="321">
        <f t="shared" si="17"/>
        <v>0</v>
      </c>
      <c r="G58" s="321">
        <f t="shared" si="17"/>
        <v>0</v>
      </c>
    </row>
    <row r="59" spans="1:7" ht="22.8" x14ac:dyDescent="0.25">
      <c r="A59" s="170">
        <v>53</v>
      </c>
      <c r="B59" s="316" t="s">
        <v>242</v>
      </c>
      <c r="C59" s="317" t="s">
        <v>847</v>
      </c>
      <c r="D59" s="318">
        <f>SUM(D60:D61)</f>
        <v>0</v>
      </c>
      <c r="E59" s="318">
        <f t="shared" ref="E59:G59" si="18">SUM(E60:E61)</f>
        <v>0</v>
      </c>
      <c r="F59" s="318">
        <f t="shared" si="18"/>
        <v>0</v>
      </c>
      <c r="G59" s="318">
        <f t="shared" si="18"/>
        <v>0</v>
      </c>
    </row>
    <row r="60" spans="1:7" ht="14.25" customHeight="1" x14ac:dyDescent="0.25">
      <c r="A60" s="170">
        <v>54</v>
      </c>
      <c r="B60" s="201" t="s">
        <v>803</v>
      </c>
      <c r="C60" s="341" t="s">
        <v>28</v>
      </c>
      <c r="D60" s="336">
        <v>0</v>
      </c>
      <c r="E60" s="336">
        <f t="shared" ref="E60:E61" si="19">SUM(E61:E63)</f>
        <v>0</v>
      </c>
      <c r="F60" s="336">
        <f>D60-E60</f>
        <v>0</v>
      </c>
      <c r="G60" s="336">
        <f t="shared" ref="G60:G61" si="20">SUM(G61:G63)</f>
        <v>0</v>
      </c>
    </row>
    <row r="61" spans="1:7" ht="14.25" customHeight="1" x14ac:dyDescent="0.25">
      <c r="A61" s="170">
        <v>55</v>
      </c>
      <c r="B61" s="201" t="s">
        <v>807</v>
      </c>
      <c r="C61" s="341" t="s">
        <v>848</v>
      </c>
      <c r="D61" s="336">
        <v>0</v>
      </c>
      <c r="E61" s="336">
        <f t="shared" si="19"/>
        <v>0</v>
      </c>
      <c r="F61" s="336">
        <f t="shared" ref="F61:F65" si="21">D61-E61</f>
        <v>0</v>
      </c>
      <c r="G61" s="336">
        <f t="shared" si="20"/>
        <v>0</v>
      </c>
    </row>
    <row r="62" spans="1:7" ht="14.25" customHeight="1" x14ac:dyDescent="0.25">
      <c r="A62" s="170">
        <v>56</v>
      </c>
      <c r="B62" s="316" t="s">
        <v>243</v>
      </c>
      <c r="C62" s="317" t="s">
        <v>849</v>
      </c>
      <c r="D62" s="318">
        <f>SUM(D63:D66)</f>
        <v>394195090</v>
      </c>
      <c r="E62" s="318">
        <f t="shared" ref="E62:G62" si="22">SUM(E63:E66)</f>
        <v>0</v>
      </c>
      <c r="F62" s="318">
        <f t="shared" si="22"/>
        <v>394195090</v>
      </c>
      <c r="G62" s="318">
        <f t="shared" si="22"/>
        <v>0</v>
      </c>
    </row>
    <row r="63" spans="1:7" ht="14.25" customHeight="1" x14ac:dyDescent="0.25">
      <c r="A63" s="170">
        <v>57</v>
      </c>
      <c r="B63" s="201" t="s">
        <v>803</v>
      </c>
      <c r="C63" s="341" t="s">
        <v>300</v>
      </c>
      <c r="D63" s="336">
        <v>0</v>
      </c>
      <c r="E63" s="336">
        <v>0</v>
      </c>
      <c r="F63" s="336">
        <f t="shared" si="21"/>
        <v>0</v>
      </c>
      <c r="G63" s="336">
        <v>0</v>
      </c>
    </row>
    <row r="64" spans="1:7" ht="14.25" customHeight="1" x14ac:dyDescent="0.25">
      <c r="A64" s="170">
        <v>58</v>
      </c>
      <c r="B64" s="201" t="s">
        <v>807</v>
      </c>
      <c r="C64" s="341" t="s">
        <v>850</v>
      </c>
      <c r="D64" s="336">
        <v>101010</v>
      </c>
      <c r="E64" s="336">
        <f t="shared" ref="E64:E65" si="23">SUM(E65:E67)</f>
        <v>0</v>
      </c>
      <c r="F64" s="336">
        <f t="shared" si="21"/>
        <v>101010</v>
      </c>
      <c r="G64" s="336">
        <f t="shared" ref="G64:G65" si="24">SUM(G65:G67)</f>
        <v>0</v>
      </c>
    </row>
    <row r="65" spans="1:7" ht="14.25" customHeight="1" x14ac:dyDescent="0.25">
      <c r="A65" s="170">
        <v>59</v>
      </c>
      <c r="B65" s="201" t="s">
        <v>838</v>
      </c>
      <c r="C65" s="341" t="s">
        <v>851</v>
      </c>
      <c r="D65" s="336">
        <v>394094080</v>
      </c>
      <c r="E65" s="336">
        <f t="shared" si="23"/>
        <v>0</v>
      </c>
      <c r="F65" s="336">
        <f t="shared" si="21"/>
        <v>394094080</v>
      </c>
      <c r="G65" s="336">
        <f t="shared" si="24"/>
        <v>0</v>
      </c>
    </row>
    <row r="66" spans="1:7" ht="14.25" customHeight="1" x14ac:dyDescent="0.25">
      <c r="A66" s="170">
        <v>60</v>
      </c>
      <c r="B66" s="201" t="s">
        <v>845</v>
      </c>
      <c r="C66" s="341" t="s">
        <v>852</v>
      </c>
      <c r="D66" s="336">
        <v>0</v>
      </c>
      <c r="E66" s="336">
        <v>0</v>
      </c>
      <c r="F66" s="336">
        <v>0</v>
      </c>
      <c r="G66" s="336">
        <v>0</v>
      </c>
    </row>
  </sheetData>
  <mergeCells count="1">
    <mergeCell ref="B4:G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2"/>
  <sheetViews>
    <sheetView zoomScaleNormal="100" workbookViewId="0"/>
  </sheetViews>
  <sheetFormatPr defaultColWidth="9.109375" defaultRowHeight="15.6" x14ac:dyDescent="0.3"/>
  <cols>
    <col min="1" max="1" width="5.109375" style="15" customWidth="1"/>
    <col min="2" max="2" width="15.33203125" style="15" customWidth="1"/>
    <col min="3" max="3" width="19.6640625" style="15" customWidth="1"/>
    <col min="4" max="5" width="11.5546875" style="15" customWidth="1"/>
    <col min="6" max="7" width="11.5546875" style="14" customWidth="1"/>
    <col min="8" max="16384" width="9.109375" style="14"/>
  </cols>
  <sheetData>
    <row r="1" spans="1:7" customFormat="1" ht="15" customHeight="1" x14ac:dyDescent="0.25">
      <c r="A1" s="4"/>
      <c r="B1" s="4"/>
      <c r="C1" s="4"/>
      <c r="D1" s="2"/>
      <c r="E1" s="15"/>
      <c r="G1" s="3" t="s">
        <v>589</v>
      </c>
    </row>
    <row r="2" spans="1:7" customFormat="1" ht="15" customHeight="1" x14ac:dyDescent="0.25">
      <c r="A2" s="4"/>
      <c r="B2" s="4"/>
      <c r="C2" s="4"/>
      <c r="D2" s="2"/>
      <c r="E2" s="15"/>
      <c r="G2" s="3" t="str">
        <f>'4. melléklet'!F2</f>
        <v>a  7/2024. (V.30.) önkormányzati rendelethez</v>
      </c>
    </row>
    <row r="3" spans="1:7" customFormat="1" ht="15" customHeight="1" x14ac:dyDescent="0.25">
      <c r="A3" s="4"/>
      <c r="B3" s="4"/>
      <c r="C3" s="4"/>
      <c r="D3" s="2"/>
      <c r="E3" s="3"/>
    </row>
    <row r="4" spans="1:7" customFormat="1" ht="15" customHeight="1" x14ac:dyDescent="0.25">
      <c r="A4" s="4"/>
      <c r="B4" s="4"/>
      <c r="C4" s="4"/>
      <c r="D4" s="4"/>
      <c r="E4" s="2"/>
      <c r="F4" s="2"/>
      <c r="G4" s="3"/>
    </row>
    <row r="5" spans="1:7" ht="15" customHeight="1" x14ac:dyDescent="0.3">
      <c r="A5" s="347" t="s">
        <v>762</v>
      </c>
      <c r="B5" s="347"/>
      <c r="C5" s="347"/>
      <c r="D5" s="347"/>
      <c r="E5" s="347"/>
      <c r="F5" s="347"/>
      <c r="G5" s="347"/>
    </row>
    <row r="6" spans="1:7" ht="15" customHeight="1" x14ac:dyDescent="0.3">
      <c r="B6" s="16"/>
      <c r="C6" s="16"/>
      <c r="D6" s="16"/>
    </row>
    <row r="7" spans="1:7" ht="15" customHeight="1" x14ac:dyDescent="0.3">
      <c r="A7" s="193"/>
      <c r="B7" s="193" t="s">
        <v>241</v>
      </c>
      <c r="C7" s="193" t="s">
        <v>242</v>
      </c>
      <c r="D7" s="193" t="s">
        <v>243</v>
      </c>
      <c r="E7" s="193" t="s">
        <v>244</v>
      </c>
      <c r="F7" s="193" t="s">
        <v>245</v>
      </c>
      <c r="G7" s="193" t="s">
        <v>246</v>
      </c>
    </row>
    <row r="8" spans="1:7" ht="48" x14ac:dyDescent="0.3">
      <c r="A8" s="79">
        <v>1</v>
      </c>
      <c r="B8" s="62" t="s">
        <v>96</v>
      </c>
      <c r="C8" s="62" t="s">
        <v>646</v>
      </c>
      <c r="D8" s="62" t="s">
        <v>701</v>
      </c>
      <c r="E8" s="62" t="s">
        <v>763</v>
      </c>
      <c r="F8" s="62" t="s">
        <v>702</v>
      </c>
      <c r="G8" s="62" t="s">
        <v>764</v>
      </c>
    </row>
    <row r="9" spans="1:7" x14ac:dyDescent="0.3">
      <c r="A9" s="79">
        <v>2</v>
      </c>
      <c r="B9" s="273" t="s">
        <v>647</v>
      </c>
      <c r="C9" s="78" t="s">
        <v>699</v>
      </c>
      <c r="D9" s="8">
        <v>26700000</v>
      </c>
      <c r="E9" s="8">
        <v>26700000</v>
      </c>
      <c r="F9" s="8">
        <v>1882669</v>
      </c>
      <c r="G9" s="8">
        <v>1631523</v>
      </c>
    </row>
    <row r="10" spans="1:7" ht="24" x14ac:dyDescent="0.3">
      <c r="A10" s="79">
        <v>3</v>
      </c>
      <c r="B10" s="272" t="s">
        <v>648</v>
      </c>
      <c r="C10" s="78" t="s">
        <v>700</v>
      </c>
      <c r="D10" s="8">
        <v>10000</v>
      </c>
      <c r="E10" s="8">
        <v>10000</v>
      </c>
      <c r="F10" s="8">
        <v>226539</v>
      </c>
      <c r="G10" s="8">
        <v>237144</v>
      </c>
    </row>
    <row r="11" spans="1:7" ht="15" customHeight="1" x14ac:dyDescent="0.3">
      <c r="A11" s="79">
        <v>4</v>
      </c>
      <c r="B11" s="264" t="s">
        <v>181</v>
      </c>
      <c r="C11" s="9"/>
      <c r="D11" s="10">
        <f>SUM(D9:D10)</f>
        <v>26710000</v>
      </c>
      <c r="E11" s="10">
        <f>SUM(E9:E10)</f>
        <v>26710000</v>
      </c>
      <c r="F11" s="10">
        <f t="shared" ref="F11:G11" si="0">SUM(F9:F10)</f>
        <v>2109208</v>
      </c>
      <c r="G11" s="10">
        <f t="shared" si="0"/>
        <v>1868667</v>
      </c>
    </row>
    <row r="12" spans="1:7" ht="15" customHeight="1" x14ac:dyDescent="0.3"/>
  </sheetData>
  <mergeCells count="1">
    <mergeCell ref="A5:G5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O27"/>
  <sheetViews>
    <sheetView zoomScaleNormal="100" workbookViewId="0"/>
  </sheetViews>
  <sheetFormatPr defaultRowHeight="12.6" x14ac:dyDescent="0.25"/>
  <cols>
    <col min="1" max="1" width="4" customWidth="1"/>
    <col min="2" max="2" width="4.5546875" bestFit="1" customWidth="1"/>
    <col min="3" max="3" width="40.109375" customWidth="1"/>
    <col min="4" max="4" width="5" customWidth="1"/>
    <col min="5" max="13" width="11" customWidth="1"/>
  </cols>
  <sheetData>
    <row r="1" spans="1:13" s="1" customFormat="1" ht="13.9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685</v>
      </c>
    </row>
    <row r="2" spans="1:13" s="1" customFormat="1" ht="13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tr">
        <f>'4. melléklet'!F2</f>
        <v>a  7/2024. (V.30.) önkormányzati rendelethez</v>
      </c>
    </row>
    <row r="3" spans="1:13" ht="13.9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 x14ac:dyDescent="0.25">
      <c r="B4" s="368" t="s">
        <v>66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13" ht="6" customHeight="1" x14ac:dyDescent="0.25"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3.95" customHeight="1" x14ac:dyDescent="0.25">
      <c r="A6" s="192"/>
      <c r="B6" s="79" t="s">
        <v>241</v>
      </c>
      <c r="C6" s="62" t="s">
        <v>242</v>
      </c>
      <c r="D6" s="62" t="s">
        <v>243</v>
      </c>
      <c r="E6" s="62" t="s">
        <v>244</v>
      </c>
      <c r="F6" s="62" t="s">
        <v>245</v>
      </c>
      <c r="G6" s="62" t="s">
        <v>246</v>
      </c>
      <c r="H6" s="62" t="s">
        <v>247</v>
      </c>
      <c r="I6" s="62" t="s">
        <v>248</v>
      </c>
      <c r="J6" s="62" t="s">
        <v>249</v>
      </c>
      <c r="K6" s="62" t="s">
        <v>250</v>
      </c>
      <c r="L6" s="62" t="s">
        <v>251</v>
      </c>
      <c r="M6" s="62" t="s">
        <v>252</v>
      </c>
    </row>
    <row r="7" spans="1:13" ht="50.4" customHeight="1" x14ac:dyDescent="0.25">
      <c r="A7" s="79">
        <v>1</v>
      </c>
      <c r="B7" s="62" t="s">
        <v>114</v>
      </c>
      <c r="C7" s="62" t="s">
        <v>96</v>
      </c>
      <c r="D7" s="62" t="s">
        <v>657</v>
      </c>
      <c r="E7" s="62" t="s">
        <v>167</v>
      </c>
      <c r="F7" s="62" t="s">
        <v>655</v>
      </c>
      <c r="G7" s="62" t="s">
        <v>771</v>
      </c>
      <c r="H7" s="62" t="s">
        <v>168</v>
      </c>
      <c r="I7" s="62" t="s">
        <v>169</v>
      </c>
      <c r="J7" s="62" t="s">
        <v>770</v>
      </c>
      <c r="K7" s="62" t="s">
        <v>170</v>
      </c>
      <c r="L7" s="62" t="s">
        <v>176</v>
      </c>
      <c r="M7" s="62" t="s">
        <v>559</v>
      </c>
    </row>
    <row r="8" spans="1:13" ht="15" customHeight="1" x14ac:dyDescent="0.25">
      <c r="A8" s="79">
        <v>2</v>
      </c>
      <c r="B8" s="370" t="s">
        <v>584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2"/>
    </row>
    <row r="9" spans="1:13" ht="13.95" customHeight="1" x14ac:dyDescent="0.25">
      <c r="A9" s="79">
        <v>3</v>
      </c>
      <c r="B9" s="62" t="s">
        <v>47</v>
      </c>
      <c r="C9" s="78" t="s">
        <v>171</v>
      </c>
      <c r="D9" s="8">
        <v>1</v>
      </c>
      <c r="E9" s="8">
        <v>4162000</v>
      </c>
      <c r="F9" s="8">
        <v>262500</v>
      </c>
      <c r="G9" s="8">
        <v>0</v>
      </c>
      <c r="H9" s="8">
        <v>0</v>
      </c>
      <c r="I9" s="8">
        <v>214843</v>
      </c>
      <c r="J9" s="8">
        <v>0</v>
      </c>
      <c r="K9" s="8">
        <v>0</v>
      </c>
      <c r="L9" s="8">
        <v>0</v>
      </c>
      <c r="M9" s="8">
        <v>0</v>
      </c>
    </row>
    <row r="10" spans="1:13" ht="15" customHeight="1" x14ac:dyDescent="0.25">
      <c r="A10" s="79">
        <v>4</v>
      </c>
      <c r="B10" s="171" t="s">
        <v>48</v>
      </c>
      <c r="C10" s="9" t="s">
        <v>333</v>
      </c>
      <c r="D10" s="10">
        <f>SUM(D9)</f>
        <v>1</v>
      </c>
      <c r="E10" s="10">
        <f>SUM(E9)</f>
        <v>4162000</v>
      </c>
      <c r="F10" s="10">
        <f t="shared" ref="F10:M10" si="0">SUM(F9)</f>
        <v>262500</v>
      </c>
      <c r="G10" s="10">
        <f t="shared" si="0"/>
        <v>0</v>
      </c>
      <c r="H10" s="10">
        <f t="shared" si="0"/>
        <v>0</v>
      </c>
      <c r="I10" s="10">
        <f t="shared" si="0"/>
        <v>214843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</row>
    <row r="11" spans="1:13" ht="25.5" customHeight="1" x14ac:dyDescent="0.25">
      <c r="A11" s="79">
        <v>5</v>
      </c>
      <c r="B11" s="62" t="s">
        <v>49</v>
      </c>
      <c r="C11" s="78" t="s">
        <v>172</v>
      </c>
      <c r="D11" s="8">
        <v>2</v>
      </c>
      <c r="E11" s="8">
        <v>6718000</v>
      </c>
      <c r="F11" s="8">
        <v>423700</v>
      </c>
      <c r="G11" s="8">
        <v>0</v>
      </c>
      <c r="H11" s="8">
        <v>0</v>
      </c>
      <c r="I11" s="8">
        <v>322264</v>
      </c>
      <c r="J11" s="8">
        <v>82415</v>
      </c>
      <c r="K11" s="8">
        <v>0</v>
      </c>
      <c r="L11" s="8">
        <v>0</v>
      </c>
      <c r="M11" s="8">
        <v>0</v>
      </c>
    </row>
    <row r="12" spans="1:13" ht="25.5" customHeight="1" x14ac:dyDescent="0.25">
      <c r="A12" s="79">
        <v>6</v>
      </c>
      <c r="B12" s="62" t="s">
        <v>50</v>
      </c>
      <c r="C12" s="78" t="s">
        <v>174</v>
      </c>
      <c r="D12" s="8">
        <v>1</v>
      </c>
      <c r="E12" s="8">
        <v>5419600</v>
      </c>
      <c r="F12" s="8">
        <v>270400</v>
      </c>
      <c r="G12" s="8">
        <v>0</v>
      </c>
      <c r="H12" s="8">
        <v>0</v>
      </c>
      <c r="I12" s="8">
        <v>316354</v>
      </c>
      <c r="J12" s="8">
        <v>0</v>
      </c>
      <c r="K12" s="8">
        <v>0</v>
      </c>
      <c r="L12" s="8">
        <v>783600</v>
      </c>
      <c r="M12" s="8">
        <v>0</v>
      </c>
    </row>
    <row r="13" spans="1:13" ht="24" x14ac:dyDescent="0.25">
      <c r="A13" s="79">
        <v>7</v>
      </c>
      <c r="B13" s="62" t="s">
        <v>51</v>
      </c>
      <c r="C13" s="78" t="s">
        <v>656</v>
      </c>
      <c r="D13" s="8">
        <v>10</v>
      </c>
      <c r="E13" s="8">
        <v>33101086</v>
      </c>
      <c r="F13" s="8">
        <v>2113600</v>
      </c>
      <c r="G13" s="8">
        <v>0</v>
      </c>
      <c r="H13" s="8">
        <v>0</v>
      </c>
      <c r="I13" s="8">
        <v>2157381</v>
      </c>
      <c r="J13" s="8">
        <v>328500</v>
      </c>
      <c r="K13" s="8">
        <v>0</v>
      </c>
      <c r="L13" s="8">
        <v>1422881</v>
      </c>
      <c r="M13" s="8">
        <v>0</v>
      </c>
    </row>
    <row r="14" spans="1:13" ht="15" customHeight="1" x14ac:dyDescent="0.25">
      <c r="A14" s="79">
        <v>8</v>
      </c>
      <c r="B14" s="203" t="s">
        <v>52</v>
      </c>
      <c r="C14" s="9" t="s">
        <v>334</v>
      </c>
      <c r="D14" s="10">
        <f t="shared" ref="D14:M14" si="1">SUM(D11:D13)</f>
        <v>13</v>
      </c>
      <c r="E14" s="10">
        <f t="shared" si="1"/>
        <v>45238686</v>
      </c>
      <c r="F14" s="10">
        <f t="shared" si="1"/>
        <v>2807700</v>
      </c>
      <c r="G14" s="10">
        <f t="shared" si="1"/>
        <v>0</v>
      </c>
      <c r="H14" s="10">
        <f t="shared" si="1"/>
        <v>0</v>
      </c>
      <c r="I14" s="10">
        <f t="shared" si="1"/>
        <v>2795999</v>
      </c>
      <c r="J14" s="10">
        <f t="shared" si="1"/>
        <v>410915</v>
      </c>
      <c r="K14" s="10">
        <f t="shared" si="1"/>
        <v>0</v>
      </c>
      <c r="L14" s="10">
        <f t="shared" si="1"/>
        <v>2206481</v>
      </c>
      <c r="M14" s="10">
        <f t="shared" si="1"/>
        <v>0</v>
      </c>
    </row>
    <row r="15" spans="1:13" ht="13.95" customHeight="1" x14ac:dyDescent="0.25">
      <c r="A15" s="79">
        <v>9</v>
      </c>
      <c r="B15" s="86" t="s">
        <v>53</v>
      </c>
      <c r="C15" s="78" t="s">
        <v>268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9745443</v>
      </c>
    </row>
    <row r="16" spans="1:13" ht="24" x14ac:dyDescent="0.25">
      <c r="A16" s="79">
        <v>10</v>
      </c>
      <c r="B16" s="86" t="s">
        <v>54</v>
      </c>
      <c r="C16" s="78" t="s">
        <v>296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1728000</v>
      </c>
    </row>
    <row r="17" spans="1:15" ht="24" x14ac:dyDescent="0.25">
      <c r="A17" s="79">
        <v>11</v>
      </c>
      <c r="B17" s="86" t="s">
        <v>55</v>
      </c>
      <c r="C17" s="78" t="s">
        <v>297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1280400</v>
      </c>
    </row>
    <row r="18" spans="1:15" ht="22.8" x14ac:dyDescent="0.25">
      <c r="A18" s="79">
        <v>12</v>
      </c>
      <c r="B18" s="171">
        <v>10</v>
      </c>
      <c r="C18" s="9" t="s">
        <v>345</v>
      </c>
      <c r="D18" s="10">
        <f>SUM(D15:D17)</f>
        <v>1</v>
      </c>
      <c r="E18" s="10">
        <f t="shared" ref="E18:M18" si="2">SUM(E15:E17)</f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12753843</v>
      </c>
      <c r="O18" s="19"/>
    </row>
    <row r="19" spans="1:15" ht="15" customHeight="1" x14ac:dyDescent="0.25">
      <c r="A19" s="79">
        <v>13</v>
      </c>
      <c r="B19" s="172">
        <v>11</v>
      </c>
      <c r="C19" s="49" t="s">
        <v>346</v>
      </c>
      <c r="D19" s="48">
        <f t="shared" ref="D19:M19" si="3">D10+D14+D18</f>
        <v>15</v>
      </c>
      <c r="E19" s="48">
        <f t="shared" si="3"/>
        <v>49400686</v>
      </c>
      <c r="F19" s="48">
        <f t="shared" si="3"/>
        <v>3070200</v>
      </c>
      <c r="G19" s="48">
        <f t="shared" si="3"/>
        <v>0</v>
      </c>
      <c r="H19" s="48">
        <f t="shared" si="3"/>
        <v>0</v>
      </c>
      <c r="I19" s="48">
        <f t="shared" si="3"/>
        <v>3010842</v>
      </c>
      <c r="J19" s="48">
        <f t="shared" si="3"/>
        <v>410915</v>
      </c>
      <c r="K19" s="48">
        <f t="shared" si="3"/>
        <v>0</v>
      </c>
      <c r="L19" s="48">
        <f t="shared" si="3"/>
        <v>2206481</v>
      </c>
      <c r="M19" s="48">
        <f t="shared" si="3"/>
        <v>12753843</v>
      </c>
    </row>
    <row r="20" spans="1:15" ht="24" x14ac:dyDescent="0.25">
      <c r="A20" s="79">
        <v>14</v>
      </c>
      <c r="B20" s="62">
        <v>12</v>
      </c>
      <c r="C20" s="78" t="s">
        <v>175</v>
      </c>
      <c r="D20" s="8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5" ht="15" customHeight="1" x14ac:dyDescent="0.25">
      <c r="A21" s="79">
        <v>15</v>
      </c>
      <c r="B21" s="373" t="s">
        <v>563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</row>
    <row r="22" spans="1:15" ht="13.95" customHeight="1" x14ac:dyDescent="0.25">
      <c r="A22" s="79">
        <v>16</v>
      </c>
      <c r="B22" s="62" t="s">
        <v>47</v>
      </c>
      <c r="C22" s="78" t="s">
        <v>339</v>
      </c>
      <c r="D22" s="8">
        <v>1</v>
      </c>
      <c r="E22" s="8">
        <v>3766828</v>
      </c>
      <c r="F22" s="8">
        <v>150000</v>
      </c>
      <c r="G22" s="8">
        <v>0</v>
      </c>
      <c r="H22" s="8">
        <v>0</v>
      </c>
      <c r="I22" s="8">
        <v>214843</v>
      </c>
      <c r="J22" s="8">
        <v>0</v>
      </c>
      <c r="K22" s="8">
        <v>0</v>
      </c>
      <c r="L22" s="8">
        <v>0</v>
      </c>
      <c r="M22" s="8">
        <v>0</v>
      </c>
    </row>
    <row r="23" spans="1:15" ht="13.95" customHeight="1" x14ac:dyDescent="0.25">
      <c r="A23" s="79">
        <v>17</v>
      </c>
      <c r="B23" s="62" t="s">
        <v>48</v>
      </c>
      <c r="C23" s="78" t="s">
        <v>340</v>
      </c>
      <c r="D23" s="8">
        <v>2</v>
      </c>
      <c r="E23" s="8">
        <v>10738423</v>
      </c>
      <c r="F23" s="8">
        <v>300000</v>
      </c>
      <c r="G23" s="8">
        <v>0</v>
      </c>
      <c r="H23" s="8">
        <v>0</v>
      </c>
      <c r="I23" s="8">
        <v>429686</v>
      </c>
      <c r="J23" s="8">
        <v>1430744</v>
      </c>
      <c r="K23" s="8">
        <v>0</v>
      </c>
      <c r="L23" s="8">
        <v>0</v>
      </c>
      <c r="M23" s="8">
        <v>0</v>
      </c>
    </row>
    <row r="24" spans="1:15" ht="13.95" customHeight="1" x14ac:dyDescent="0.25">
      <c r="A24" s="79">
        <v>18</v>
      </c>
      <c r="B24" s="62" t="s">
        <v>49</v>
      </c>
      <c r="C24" s="78" t="s">
        <v>341</v>
      </c>
      <c r="D24" s="8">
        <v>0</v>
      </c>
      <c r="E24" s="8">
        <v>417141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5" ht="15" customHeight="1" x14ac:dyDescent="0.25">
      <c r="A25" s="79">
        <v>19</v>
      </c>
      <c r="B25" s="171" t="s">
        <v>50</v>
      </c>
      <c r="C25" s="9" t="s">
        <v>342</v>
      </c>
      <c r="D25" s="10">
        <v>3</v>
      </c>
      <c r="E25" s="10">
        <f t="shared" ref="E25:L25" si="4">SUM(E22:E24)</f>
        <v>14922392</v>
      </c>
      <c r="F25" s="10">
        <f t="shared" si="4"/>
        <v>450000</v>
      </c>
      <c r="G25" s="10">
        <f t="shared" si="4"/>
        <v>0</v>
      </c>
      <c r="H25" s="10">
        <f t="shared" si="4"/>
        <v>0</v>
      </c>
      <c r="I25" s="10">
        <f t="shared" si="4"/>
        <v>644529</v>
      </c>
      <c r="J25" s="10">
        <f t="shared" si="4"/>
        <v>1430744</v>
      </c>
      <c r="K25" s="10">
        <f t="shared" si="4"/>
        <v>0</v>
      </c>
      <c r="L25" s="10">
        <f t="shared" si="4"/>
        <v>0</v>
      </c>
      <c r="M25" s="10">
        <v>0</v>
      </c>
    </row>
    <row r="26" spans="1:15" ht="15" customHeight="1" x14ac:dyDescent="0.25">
      <c r="A26" s="79">
        <v>20</v>
      </c>
      <c r="B26" s="191" t="s">
        <v>51</v>
      </c>
      <c r="C26" s="74" t="s">
        <v>343</v>
      </c>
      <c r="D26" s="75">
        <v>3</v>
      </c>
      <c r="E26" s="75">
        <f t="shared" ref="E26:L26" si="5">E25</f>
        <v>14922392</v>
      </c>
      <c r="F26" s="75">
        <f t="shared" si="5"/>
        <v>450000</v>
      </c>
      <c r="G26" s="75">
        <f t="shared" si="5"/>
        <v>0</v>
      </c>
      <c r="H26" s="75">
        <f t="shared" si="5"/>
        <v>0</v>
      </c>
      <c r="I26" s="75">
        <f t="shared" si="5"/>
        <v>644529</v>
      </c>
      <c r="J26" s="75">
        <f t="shared" si="5"/>
        <v>1430744</v>
      </c>
      <c r="K26" s="75">
        <f t="shared" si="5"/>
        <v>0</v>
      </c>
      <c r="L26" s="75">
        <f t="shared" si="5"/>
        <v>0</v>
      </c>
      <c r="M26" s="75">
        <v>0</v>
      </c>
    </row>
    <row r="27" spans="1:15" ht="24" x14ac:dyDescent="0.25">
      <c r="A27" s="79">
        <v>21</v>
      </c>
      <c r="B27" s="62" t="s">
        <v>52</v>
      </c>
      <c r="C27" s="78" t="s">
        <v>175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</sheetData>
  <mergeCells count="3">
    <mergeCell ref="B4:M4"/>
    <mergeCell ref="B8:M8"/>
    <mergeCell ref="B21:M21"/>
  </mergeCells>
  <phoneticPr fontId="14" type="noConversion"/>
  <pageMargins left="0.75" right="0.75" top="1" bottom="1" header="0.5" footer="0.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defaultColWidth="9.109375" defaultRowHeight="13.2" x14ac:dyDescent="0.25"/>
  <cols>
    <col min="1" max="1" width="3.6640625" style="243" customWidth="1"/>
    <col min="2" max="2" width="24.33203125" style="243" customWidth="1"/>
    <col min="3" max="4" width="9.88671875" style="243" customWidth="1"/>
    <col min="5" max="5" width="10.88671875" style="243" bestFit="1" customWidth="1"/>
    <col min="6" max="8" width="9.88671875" style="243" customWidth="1"/>
    <col min="9" max="10" width="9.6640625" style="243" customWidth="1"/>
    <col min="11" max="16384" width="9.109375" style="263"/>
  </cols>
  <sheetData>
    <row r="1" spans="1:10" ht="15" customHeight="1" x14ac:dyDescent="0.25">
      <c r="H1" s="244" t="s">
        <v>679</v>
      </c>
    </row>
    <row r="2" spans="1:10" ht="15" customHeight="1" x14ac:dyDescent="0.25">
      <c r="H2" s="244" t="str">
        <f>'1. melléklet'!E2</f>
        <v>a  7/2024. (V.30.) önkormányzati rendelethez</v>
      </c>
    </row>
    <row r="3" spans="1:10" ht="15" customHeight="1" x14ac:dyDescent="0.25">
      <c r="A3" s="244"/>
    </row>
    <row r="4" spans="1:10" ht="15" customHeight="1" x14ac:dyDescent="0.25">
      <c r="A4" s="374" t="s">
        <v>686</v>
      </c>
      <c r="B4" s="374"/>
      <c r="C4" s="374"/>
      <c r="D4" s="374"/>
      <c r="E4" s="374"/>
      <c r="F4" s="374"/>
      <c r="G4" s="374"/>
      <c r="H4" s="374"/>
    </row>
    <row r="5" spans="1:10" ht="15" customHeight="1" x14ac:dyDescent="0.25"/>
    <row r="6" spans="1:10" ht="15" customHeight="1" x14ac:dyDescent="0.25">
      <c r="A6" s="251"/>
      <c r="B6" s="251" t="s">
        <v>594</v>
      </c>
      <c r="C6" s="250" t="s">
        <v>253</v>
      </c>
      <c r="D6" s="250" t="s">
        <v>659</v>
      </c>
      <c r="E6" s="250" t="s">
        <v>660</v>
      </c>
      <c r="F6" s="250" t="s">
        <v>661</v>
      </c>
      <c r="G6" s="250" t="s">
        <v>246</v>
      </c>
      <c r="H6" s="250" t="s">
        <v>247</v>
      </c>
    </row>
    <row r="7" spans="1:10" s="242" customFormat="1" ht="36" x14ac:dyDescent="0.25">
      <c r="A7" s="274">
        <v>1</v>
      </c>
      <c r="B7" s="250" t="s">
        <v>96</v>
      </c>
      <c r="C7" s="250" t="s">
        <v>703</v>
      </c>
      <c r="D7" s="250" t="s">
        <v>765</v>
      </c>
      <c r="E7" s="250" t="s">
        <v>766</v>
      </c>
      <c r="F7" s="250" t="s">
        <v>767</v>
      </c>
      <c r="G7" s="250" t="s">
        <v>768</v>
      </c>
      <c r="H7" s="250" t="s">
        <v>769</v>
      </c>
      <c r="I7" s="246"/>
      <c r="J7" s="246"/>
    </row>
    <row r="8" spans="1:10" s="242" customFormat="1" ht="15" customHeight="1" x14ac:dyDescent="0.25">
      <c r="A8" s="251">
        <v>2</v>
      </c>
      <c r="B8" s="375" t="s">
        <v>70</v>
      </c>
      <c r="C8" s="376"/>
      <c r="D8" s="376"/>
      <c r="E8" s="376"/>
      <c r="F8" s="376"/>
      <c r="G8" s="376"/>
      <c r="H8" s="377"/>
      <c r="I8" s="246"/>
      <c r="J8" s="246"/>
    </row>
    <row r="9" spans="1:10" s="242" customFormat="1" ht="24" x14ac:dyDescent="0.25">
      <c r="A9" s="274">
        <v>3</v>
      </c>
      <c r="B9" s="253" t="s">
        <v>662</v>
      </c>
      <c r="C9" s="275">
        <f>'4. melléklet'!C10</f>
        <v>55896947</v>
      </c>
      <c r="D9" s="275">
        <f>'4. melléklet'!D10</f>
        <v>75018429</v>
      </c>
      <c r="E9" s="275">
        <f>'4. melléklet'!E10</f>
        <v>75018429</v>
      </c>
      <c r="F9" s="275">
        <v>60820153</v>
      </c>
      <c r="G9" s="8">
        <v>60000000</v>
      </c>
      <c r="H9" s="8">
        <v>60000000</v>
      </c>
      <c r="I9" s="246"/>
      <c r="J9" s="246"/>
    </row>
    <row r="10" spans="1:10" s="242" customFormat="1" ht="24" x14ac:dyDescent="0.25">
      <c r="A10" s="251">
        <v>4</v>
      </c>
      <c r="B10" s="253" t="s">
        <v>311</v>
      </c>
      <c r="C10" s="275">
        <f>'4. melléklet'!C11</f>
        <v>5888900</v>
      </c>
      <c r="D10" s="275">
        <f>'4. melléklet'!D11</f>
        <v>6420766</v>
      </c>
      <c r="E10" s="275">
        <f>'4. melléklet'!E11</f>
        <v>6420766</v>
      </c>
      <c r="F10" s="275">
        <v>5168300</v>
      </c>
      <c r="G10" s="8">
        <v>3500000</v>
      </c>
      <c r="H10" s="8">
        <v>3500000</v>
      </c>
      <c r="I10" s="246"/>
      <c r="J10" s="246"/>
    </row>
    <row r="11" spans="1:10" s="242" customFormat="1" ht="15" customHeight="1" x14ac:dyDescent="0.25">
      <c r="A11" s="274">
        <v>5</v>
      </c>
      <c r="B11" s="253" t="s">
        <v>71</v>
      </c>
      <c r="C11" s="275">
        <f>'4. melléklet'!C13</f>
        <v>122000000</v>
      </c>
      <c r="D11" s="275">
        <f>'4. melléklet'!D13</f>
        <v>121572052</v>
      </c>
      <c r="E11" s="275">
        <f>'4. melléklet'!E13</f>
        <v>130709409</v>
      </c>
      <c r="F11" s="275">
        <v>132000000</v>
      </c>
      <c r="G11" s="8">
        <v>124000000</v>
      </c>
      <c r="H11" s="8">
        <v>125000000</v>
      </c>
      <c r="I11" s="246"/>
      <c r="J11" s="246"/>
    </row>
    <row r="12" spans="1:10" s="242" customFormat="1" ht="15" customHeight="1" x14ac:dyDescent="0.25">
      <c r="A12" s="251">
        <v>6</v>
      </c>
      <c r="B12" s="253" t="s">
        <v>20</v>
      </c>
      <c r="C12" s="275">
        <f>'5. melléklet'!C13</f>
        <v>111967485</v>
      </c>
      <c r="D12" s="275">
        <f>'5. melléklet'!D13</f>
        <v>136383725</v>
      </c>
      <c r="E12" s="275">
        <f>'5. melléklet'!E13</f>
        <v>145276377</v>
      </c>
      <c r="F12" s="275">
        <v>138690022</v>
      </c>
      <c r="G12" s="8">
        <v>104000000</v>
      </c>
      <c r="H12" s="8">
        <v>108000000</v>
      </c>
      <c r="I12" s="246"/>
      <c r="J12" s="276"/>
    </row>
    <row r="13" spans="1:10" s="242" customFormat="1" x14ac:dyDescent="0.25">
      <c r="A13" s="274">
        <v>7</v>
      </c>
      <c r="B13" s="253" t="s">
        <v>315</v>
      </c>
      <c r="C13" s="275">
        <f>'5. melléklet'!C14</f>
        <v>687246</v>
      </c>
      <c r="D13" s="275">
        <f>'5. melléklet'!D14</f>
        <v>1891549</v>
      </c>
      <c r="E13" s="275">
        <f>'5. melléklet'!E14</f>
        <v>1898824</v>
      </c>
      <c r="F13" s="275">
        <v>0</v>
      </c>
      <c r="G13" s="8">
        <v>0</v>
      </c>
      <c r="H13" s="8">
        <v>0</v>
      </c>
      <c r="I13" s="246"/>
      <c r="J13" s="246"/>
    </row>
    <row r="14" spans="1:10" s="242" customFormat="1" ht="24" x14ac:dyDescent="0.25">
      <c r="A14" s="251">
        <v>8</v>
      </c>
      <c r="B14" s="253" t="s">
        <v>312</v>
      </c>
      <c r="C14" s="275">
        <f>'4. melléklet'!C12</f>
        <v>0</v>
      </c>
      <c r="D14" s="275">
        <f>'4. melléklet'!D12</f>
        <v>49248541</v>
      </c>
      <c r="E14" s="275">
        <f>'4. melléklet'!E12</f>
        <v>49248541</v>
      </c>
      <c r="F14" s="275">
        <v>7819284</v>
      </c>
      <c r="G14" s="8">
        <v>0</v>
      </c>
      <c r="H14" s="8">
        <v>0</v>
      </c>
      <c r="I14" s="246"/>
      <c r="J14" s="246"/>
    </row>
    <row r="15" spans="1:10" s="242" customFormat="1" ht="15" customHeight="1" x14ac:dyDescent="0.25">
      <c r="A15" s="274">
        <v>9</v>
      </c>
      <c r="B15" s="253" t="s">
        <v>314</v>
      </c>
      <c r="C15" s="275">
        <f>'4. melléklet'!C18</f>
        <v>27527559</v>
      </c>
      <c r="D15" s="275">
        <f>'4. melléklet'!D18</f>
        <v>1727559</v>
      </c>
      <c r="E15" s="275">
        <f>'4. melléklet'!E18</f>
        <v>1747559</v>
      </c>
      <c r="F15" s="275">
        <v>23500000</v>
      </c>
      <c r="G15" s="8">
        <v>3500000</v>
      </c>
      <c r="H15" s="8">
        <v>3500000</v>
      </c>
      <c r="I15" s="246"/>
      <c r="J15" s="246"/>
    </row>
    <row r="16" spans="1:10" s="242" customFormat="1" ht="24" customHeight="1" x14ac:dyDescent="0.25">
      <c r="A16" s="251">
        <v>10</v>
      </c>
      <c r="B16" s="253" t="s">
        <v>316</v>
      </c>
      <c r="C16" s="275">
        <f>'4. melléklet'!C20</f>
        <v>131700</v>
      </c>
      <c r="D16" s="275">
        <f>'4. melléklet'!D20</f>
        <v>131700</v>
      </c>
      <c r="E16" s="275">
        <f>'4. melléklet'!E20</f>
        <v>138105</v>
      </c>
      <c r="F16" s="275">
        <v>131700</v>
      </c>
      <c r="G16" s="8">
        <v>0</v>
      </c>
      <c r="H16" s="8">
        <v>0</v>
      </c>
      <c r="I16" s="246"/>
      <c r="J16" s="246"/>
    </row>
    <row r="17" spans="1:10" s="242" customFormat="1" ht="24" x14ac:dyDescent="0.25">
      <c r="A17" s="274">
        <v>11</v>
      </c>
      <c r="B17" s="253" t="s">
        <v>78</v>
      </c>
      <c r="C17" s="275">
        <f>'4. melléklet'!C24</f>
        <v>0</v>
      </c>
      <c r="D17" s="275">
        <f>'4. melléklet'!D24</f>
        <v>2367073</v>
      </c>
      <c r="E17" s="275">
        <f>'4. melléklet'!E24</f>
        <v>2367073</v>
      </c>
      <c r="F17" s="275">
        <v>0</v>
      </c>
      <c r="G17" s="8">
        <v>0</v>
      </c>
      <c r="H17" s="8">
        <v>0</v>
      </c>
      <c r="I17" s="246"/>
      <c r="J17" s="246"/>
    </row>
    <row r="18" spans="1:10" s="242" customFormat="1" ht="24" x14ac:dyDescent="0.25">
      <c r="A18" s="251">
        <v>12</v>
      </c>
      <c r="B18" s="253" t="s">
        <v>552</v>
      </c>
      <c r="C18" s="275">
        <f>'4. melléklet'!C23</f>
        <v>453404243</v>
      </c>
      <c r="D18" s="275">
        <f>'4. melléklet'!D23</f>
        <v>453404243</v>
      </c>
      <c r="E18" s="275">
        <f>'4. melléklet'!E23</f>
        <v>453404243</v>
      </c>
      <c r="F18" s="275">
        <v>389314545</v>
      </c>
      <c r="G18" s="8">
        <v>100000000</v>
      </c>
      <c r="H18" s="8">
        <v>100000000</v>
      </c>
      <c r="I18" s="246"/>
      <c r="J18" s="246"/>
    </row>
    <row r="19" spans="1:10" s="242" customFormat="1" ht="15" customHeight="1" x14ac:dyDescent="0.25">
      <c r="A19" s="274">
        <v>13</v>
      </c>
      <c r="B19" s="253" t="s">
        <v>725</v>
      </c>
      <c r="C19" s="275">
        <f>'4. melléklet'!C22</f>
        <v>0</v>
      </c>
      <c r="D19" s="275">
        <f>'4. melléklet'!D22</f>
        <v>151083601</v>
      </c>
      <c r="E19" s="275">
        <f>'4. melléklet'!E22</f>
        <v>151083601</v>
      </c>
      <c r="F19" s="275">
        <v>151000000</v>
      </c>
      <c r="G19" s="8"/>
      <c r="H19" s="8"/>
      <c r="I19" s="246"/>
      <c r="J19" s="246"/>
    </row>
    <row r="20" spans="1:10" s="242" customFormat="1" ht="24" x14ac:dyDescent="0.25">
      <c r="A20" s="251">
        <v>14</v>
      </c>
      <c r="B20" s="253" t="s">
        <v>728</v>
      </c>
      <c r="C20" s="275">
        <f>'4. melléklet'!C25</f>
        <v>0</v>
      </c>
      <c r="D20" s="275">
        <f>'4. melléklet'!D25</f>
        <v>0</v>
      </c>
      <c r="E20" s="275">
        <f>'4. melléklet'!E25</f>
        <v>150000000</v>
      </c>
      <c r="F20" s="275">
        <v>0</v>
      </c>
      <c r="G20" s="8"/>
      <c r="H20" s="8"/>
      <c r="I20" s="246"/>
      <c r="J20" s="246"/>
    </row>
    <row r="21" spans="1:10" s="242" customFormat="1" ht="15" customHeight="1" x14ac:dyDescent="0.25">
      <c r="A21" s="274">
        <v>15</v>
      </c>
      <c r="B21" s="277" t="s">
        <v>115</v>
      </c>
      <c r="C21" s="278">
        <f t="shared" ref="C21:H21" si="0">SUM(C9:C20)</f>
        <v>777504080</v>
      </c>
      <c r="D21" s="278">
        <f t="shared" si="0"/>
        <v>999249238</v>
      </c>
      <c r="E21" s="306">
        <f t="shared" si="0"/>
        <v>1167312927</v>
      </c>
      <c r="F21" s="278">
        <f t="shared" si="0"/>
        <v>908444004</v>
      </c>
      <c r="G21" s="278">
        <f t="shared" si="0"/>
        <v>395000000</v>
      </c>
      <c r="H21" s="278">
        <f t="shared" si="0"/>
        <v>400000000</v>
      </c>
      <c r="I21" s="246"/>
      <c r="J21" s="246"/>
    </row>
    <row r="22" spans="1:10" s="242" customFormat="1" ht="15" customHeight="1" x14ac:dyDescent="0.25">
      <c r="A22" s="251">
        <v>16</v>
      </c>
      <c r="B22" s="375" t="s">
        <v>79</v>
      </c>
      <c r="C22" s="376"/>
      <c r="D22" s="376"/>
      <c r="E22" s="376"/>
      <c r="F22" s="376"/>
      <c r="G22" s="376"/>
      <c r="H22" s="377"/>
      <c r="I22" s="246"/>
      <c r="J22" s="246"/>
    </row>
    <row r="23" spans="1:10" s="242" customFormat="1" ht="15" customHeight="1" x14ac:dyDescent="0.25">
      <c r="A23" s="274">
        <v>17</v>
      </c>
      <c r="B23" s="257" t="s">
        <v>30</v>
      </c>
      <c r="C23" s="275">
        <f>'5. melléklet'!H8</f>
        <v>89906318</v>
      </c>
      <c r="D23" s="275">
        <f>'5. melléklet'!I8</f>
        <v>94573925</v>
      </c>
      <c r="E23" s="275">
        <f>'5. melléklet'!J8</f>
        <v>94573925</v>
      </c>
      <c r="F23" s="275">
        <v>104576032</v>
      </c>
      <c r="G23" s="275">
        <v>95000000</v>
      </c>
      <c r="H23" s="275">
        <v>97500000</v>
      </c>
      <c r="I23" s="246"/>
      <c r="J23" s="246"/>
    </row>
    <row r="24" spans="1:10" s="242" customFormat="1" ht="24" x14ac:dyDescent="0.25">
      <c r="A24" s="251">
        <v>18</v>
      </c>
      <c r="B24" s="257" t="s">
        <v>663</v>
      </c>
      <c r="C24" s="275">
        <f>'5. melléklet'!H9</f>
        <v>12303307</v>
      </c>
      <c r="D24" s="275">
        <f>'5. melléklet'!I9</f>
        <v>12142522</v>
      </c>
      <c r="E24" s="275">
        <f>'5. melléklet'!J9</f>
        <v>12142522</v>
      </c>
      <c r="F24" s="275">
        <v>14021496</v>
      </c>
      <c r="G24" s="275">
        <v>12500000</v>
      </c>
      <c r="H24" s="275">
        <v>13000000</v>
      </c>
      <c r="I24" s="246"/>
      <c r="J24" s="246"/>
    </row>
    <row r="25" spans="1:10" s="242" customFormat="1" ht="15" customHeight="1" x14ac:dyDescent="0.25">
      <c r="A25" s="274">
        <v>19</v>
      </c>
      <c r="B25" s="257" t="s">
        <v>31</v>
      </c>
      <c r="C25" s="275">
        <f>'5. melléklet'!H10</f>
        <v>152024571</v>
      </c>
      <c r="D25" s="275">
        <f>'5. melléklet'!I10</f>
        <v>183078207</v>
      </c>
      <c r="E25" s="275">
        <f>'5. melléklet'!J10</f>
        <v>171480317</v>
      </c>
      <c r="F25" s="275">
        <v>223986469</v>
      </c>
      <c r="G25" s="275">
        <v>155000000</v>
      </c>
      <c r="H25" s="275">
        <v>156000000</v>
      </c>
      <c r="I25" s="246"/>
      <c r="J25" s="246"/>
    </row>
    <row r="26" spans="1:10" ht="15" customHeight="1" x14ac:dyDescent="0.25">
      <c r="A26" s="251">
        <v>20</v>
      </c>
      <c r="B26" s="257" t="s">
        <v>32</v>
      </c>
      <c r="C26" s="275">
        <f>'5. melléklet'!H11</f>
        <v>3000000</v>
      </c>
      <c r="D26" s="275">
        <f>'5. melléklet'!I11</f>
        <v>3000000</v>
      </c>
      <c r="E26" s="275">
        <f>'5. melléklet'!J11</f>
        <v>2672335</v>
      </c>
      <c r="F26" s="275">
        <v>3000000</v>
      </c>
      <c r="G26" s="275">
        <v>3000000</v>
      </c>
      <c r="H26" s="275">
        <v>3000000</v>
      </c>
    </row>
    <row r="27" spans="1:10" s="242" customFormat="1" ht="15" customHeight="1" x14ac:dyDescent="0.25">
      <c r="A27" s="274">
        <v>21</v>
      </c>
      <c r="B27" s="257" t="s">
        <v>510</v>
      </c>
      <c r="C27" s="275">
        <f>'5. melléklet'!H12+'5. melléklet'!H13+'5. melléklet'!H14</f>
        <v>38636343</v>
      </c>
      <c r="D27" s="275">
        <f>'5. melléklet'!I12+'5. melléklet'!I13+'5. melléklet'!I14</f>
        <v>51780399</v>
      </c>
      <c r="E27" s="275">
        <f>'5. melléklet'!J12+'5. melléklet'!J13+'5. melléklet'!J14</f>
        <v>47753830</v>
      </c>
      <c r="F27" s="275">
        <v>38362802</v>
      </c>
      <c r="G27" s="275">
        <v>36000000</v>
      </c>
      <c r="H27" s="275">
        <v>37000000</v>
      </c>
      <c r="I27" s="246"/>
      <c r="J27" s="276"/>
    </row>
    <row r="28" spans="1:10" s="242" customFormat="1" ht="15" customHeight="1" x14ac:dyDescent="0.25">
      <c r="A28" s="251">
        <v>22</v>
      </c>
      <c r="B28" s="257" t="s">
        <v>160</v>
      </c>
      <c r="C28" s="275">
        <f>'5. melléklet'!H19</f>
        <v>381807997</v>
      </c>
      <c r="D28" s="275">
        <f>'5. melléklet'!I19</f>
        <v>367284924</v>
      </c>
      <c r="E28" s="275">
        <f>'5. melléklet'!J19</f>
        <v>145843358</v>
      </c>
      <c r="F28" s="275">
        <v>244257522</v>
      </c>
      <c r="G28" s="275">
        <v>25000000</v>
      </c>
      <c r="H28" s="275">
        <v>25000000</v>
      </c>
      <c r="I28" s="246"/>
      <c r="J28" s="246"/>
    </row>
    <row r="29" spans="1:10" s="242" customFormat="1" ht="15" customHeight="1" x14ac:dyDescent="0.25">
      <c r="A29" s="274">
        <v>23</v>
      </c>
      <c r="B29" s="257" t="s">
        <v>161</v>
      </c>
      <c r="C29" s="275">
        <f>'5. melléklet'!H20</f>
        <v>15909300</v>
      </c>
      <c r="D29" s="275">
        <f>'5. melléklet'!I20</f>
        <v>15909300</v>
      </c>
      <c r="E29" s="275">
        <f>'5. melléklet'!J20</f>
        <v>0</v>
      </c>
      <c r="F29" s="275">
        <v>30908381</v>
      </c>
      <c r="G29" s="275">
        <v>40000000</v>
      </c>
      <c r="H29" s="275">
        <v>40000000</v>
      </c>
      <c r="I29" s="246"/>
      <c r="J29" s="246"/>
    </row>
    <row r="30" spans="1:10" s="242" customFormat="1" ht="15" customHeight="1" x14ac:dyDescent="0.25">
      <c r="A30" s="251">
        <v>24</v>
      </c>
      <c r="B30" s="279" t="s">
        <v>355</v>
      </c>
      <c r="C30" s="275">
        <f>'5. melléklet'!H21</f>
        <v>0</v>
      </c>
      <c r="D30" s="275">
        <f>'5. melléklet'!I21</f>
        <v>0</v>
      </c>
      <c r="E30" s="275">
        <f>'5. melléklet'!J21</f>
        <v>0</v>
      </c>
      <c r="F30" s="275">
        <v>0</v>
      </c>
      <c r="G30" s="275">
        <v>0</v>
      </c>
      <c r="H30" s="275"/>
      <c r="I30" s="246"/>
      <c r="J30" s="246"/>
    </row>
    <row r="31" spans="1:10" s="242" customFormat="1" ht="15" customHeight="1" x14ac:dyDescent="0.25">
      <c r="A31" s="274">
        <v>25</v>
      </c>
      <c r="B31" s="253" t="s">
        <v>84</v>
      </c>
      <c r="C31" s="275">
        <f>'5. melléklet'!H26</f>
        <v>2207673</v>
      </c>
      <c r="D31" s="275">
        <f>'5. melléklet'!I26</f>
        <v>153532095</v>
      </c>
      <c r="E31" s="275">
        <f>'5. melléklet'!J26</f>
        <v>303532095</v>
      </c>
      <c r="F31" s="275">
        <v>153126252</v>
      </c>
      <c r="G31" s="275">
        <v>0</v>
      </c>
      <c r="H31" s="275">
        <v>0</v>
      </c>
      <c r="I31" s="246"/>
      <c r="J31" s="246"/>
    </row>
    <row r="32" spans="1:10" ht="15" customHeight="1" x14ac:dyDescent="0.25">
      <c r="A32" s="251">
        <v>26</v>
      </c>
      <c r="B32" s="253" t="s">
        <v>81</v>
      </c>
      <c r="C32" s="275">
        <f>'5. melléklet'!H15</f>
        <v>81708571</v>
      </c>
      <c r="D32" s="275">
        <f>'5. melléklet'!I15</f>
        <v>117947866</v>
      </c>
      <c r="E32" s="275">
        <f>'5. melléklet'!J15</f>
        <v>0</v>
      </c>
      <c r="F32" s="275">
        <v>96205050</v>
      </c>
      <c r="G32" s="275">
        <v>28500000</v>
      </c>
      <c r="H32" s="275">
        <v>28500000</v>
      </c>
    </row>
    <row r="33" spans="1:8" ht="15" customHeight="1" x14ac:dyDescent="0.25">
      <c r="A33" s="274">
        <v>27</v>
      </c>
      <c r="B33" s="277" t="s">
        <v>227</v>
      </c>
      <c r="C33" s="278">
        <f>SUM(C23:C32)</f>
        <v>777504080</v>
      </c>
      <c r="D33" s="278">
        <f t="shared" ref="D33:H33" si="1">SUM(D23:D32)</f>
        <v>999249238</v>
      </c>
      <c r="E33" s="278">
        <f t="shared" si="1"/>
        <v>777998382</v>
      </c>
      <c r="F33" s="278">
        <f t="shared" si="1"/>
        <v>908444004</v>
      </c>
      <c r="G33" s="278">
        <f t="shared" si="1"/>
        <v>395000000</v>
      </c>
      <c r="H33" s="278">
        <f t="shared" si="1"/>
        <v>400000000</v>
      </c>
    </row>
  </sheetData>
  <sheetProtection selectLockedCells="1" selectUnlockedCells="1"/>
  <mergeCells count="3">
    <mergeCell ref="A4:H4"/>
    <mergeCell ref="B8:H8"/>
    <mergeCell ref="B22:H22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ColWidth="8.88671875" defaultRowHeight="13.2" x14ac:dyDescent="0.25"/>
  <cols>
    <col min="1" max="1" width="4.33203125" style="215" customWidth="1"/>
    <col min="2" max="2" width="24.6640625" style="31" customWidth="1"/>
    <col min="3" max="6" width="9.6640625" style="31" customWidth="1"/>
    <col min="7" max="8" width="9.6640625" style="30" customWidth="1"/>
    <col min="9" max="16384" width="8.88671875" style="30"/>
  </cols>
  <sheetData>
    <row r="1" spans="1:8" s="27" customFormat="1" ht="15" customHeight="1" x14ac:dyDescent="0.25">
      <c r="A1" s="206"/>
      <c r="H1" s="45" t="s">
        <v>257</v>
      </c>
    </row>
    <row r="2" spans="1:8" s="27" customFormat="1" ht="15" customHeight="1" x14ac:dyDescent="0.25">
      <c r="A2" s="206"/>
      <c r="B2" s="31"/>
      <c r="C2" s="31"/>
      <c r="D2" s="31"/>
      <c r="E2" s="31"/>
      <c r="F2" s="31"/>
      <c r="G2" s="31"/>
      <c r="H2" s="45" t="str">
        <f>'1. melléklet'!E2</f>
        <v>a  7/2024. (V.30.) önkormányzati rendelethez</v>
      </c>
    </row>
    <row r="3" spans="1:8" s="27" customFormat="1" ht="15" customHeight="1" x14ac:dyDescent="0.25">
      <c r="A3" s="206"/>
      <c r="B3" s="28"/>
      <c r="C3" s="28"/>
      <c r="D3" s="28"/>
      <c r="E3" s="28"/>
      <c r="F3" s="28"/>
    </row>
    <row r="4" spans="1:8" s="27" customFormat="1" ht="18" customHeight="1" x14ac:dyDescent="0.25">
      <c r="A4" s="378" t="s">
        <v>593</v>
      </c>
      <c r="B4" s="378"/>
      <c r="C4" s="378"/>
      <c r="D4" s="378"/>
      <c r="E4" s="378"/>
      <c r="F4" s="378"/>
      <c r="G4" s="378"/>
      <c r="H4" s="378"/>
    </row>
    <row r="5" spans="1:8" s="27" customFormat="1" ht="6.6" customHeight="1" x14ac:dyDescent="0.25">
      <c r="A5" s="207"/>
      <c r="B5" s="28"/>
      <c r="C5" s="28"/>
      <c r="D5" s="28"/>
      <c r="E5" s="28"/>
      <c r="F5" s="28"/>
      <c r="G5" s="28"/>
    </row>
    <row r="6" spans="1:8" ht="15" customHeight="1" x14ac:dyDescent="0.25">
      <c r="A6" s="208"/>
      <c r="B6" s="103" t="s">
        <v>594</v>
      </c>
      <c r="C6" s="103" t="s">
        <v>253</v>
      </c>
      <c r="D6" s="103" t="s">
        <v>243</v>
      </c>
      <c r="E6" s="103" t="s">
        <v>244</v>
      </c>
      <c r="F6" s="103" t="s">
        <v>245</v>
      </c>
      <c r="G6" s="103" t="s">
        <v>246</v>
      </c>
      <c r="H6" s="103" t="s">
        <v>247</v>
      </c>
    </row>
    <row r="7" spans="1:8" s="27" customFormat="1" ht="24" x14ac:dyDescent="0.25">
      <c r="A7" s="174">
        <v>1</v>
      </c>
      <c r="B7" s="102" t="s">
        <v>96</v>
      </c>
      <c r="C7" s="62" t="s">
        <v>109</v>
      </c>
      <c r="D7" s="62" t="s">
        <v>110</v>
      </c>
      <c r="E7" s="62" t="s">
        <v>111</v>
      </c>
      <c r="F7" s="102" t="s">
        <v>595</v>
      </c>
      <c r="G7" s="102" t="s">
        <v>704</v>
      </c>
      <c r="H7" s="102" t="s">
        <v>772</v>
      </c>
    </row>
    <row r="8" spans="1:8" s="27" customFormat="1" ht="15" customHeight="1" x14ac:dyDescent="0.25">
      <c r="A8" s="174">
        <v>2</v>
      </c>
      <c r="B8" s="123" t="s">
        <v>596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</row>
    <row r="9" spans="1:8" s="27" customFormat="1" ht="24" x14ac:dyDescent="0.25">
      <c r="A9" s="174">
        <v>3</v>
      </c>
      <c r="B9" s="123" t="s">
        <v>597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</row>
    <row r="10" spans="1:8" s="27" customFormat="1" ht="15" customHeight="1" x14ac:dyDescent="0.25">
      <c r="A10" s="174">
        <v>4</v>
      </c>
      <c r="B10" s="123" t="s">
        <v>598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s="27" customFormat="1" ht="15" customHeight="1" x14ac:dyDescent="0.25">
      <c r="A11" s="174">
        <v>5</v>
      </c>
      <c r="B11" s="123" t="s">
        <v>599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</row>
    <row r="12" spans="1:8" s="27" customFormat="1" ht="48" x14ac:dyDescent="0.25">
      <c r="A12" s="174">
        <v>6</v>
      </c>
      <c r="B12" s="123" t="s">
        <v>600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</row>
    <row r="13" spans="1:8" s="27" customFormat="1" ht="36" x14ac:dyDescent="0.25">
      <c r="A13" s="174">
        <v>7</v>
      </c>
      <c r="B13" s="123" t="s">
        <v>601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</row>
    <row r="14" spans="1:8" s="27" customFormat="1" ht="24" x14ac:dyDescent="0.25">
      <c r="A14" s="174">
        <v>8</v>
      </c>
      <c r="B14" s="209" t="s">
        <v>602</v>
      </c>
      <c r="C14" s="210">
        <f t="shared" ref="C14:D14" si="0">SUM(C8:C13)</f>
        <v>0</v>
      </c>
      <c r="D14" s="210">
        <f t="shared" si="0"/>
        <v>0</v>
      </c>
      <c r="E14" s="210">
        <f>SUM(E8:E13)</f>
        <v>0</v>
      </c>
      <c r="F14" s="210">
        <f>SUM(F8:F13)</f>
        <v>0</v>
      </c>
      <c r="G14" s="210">
        <f t="shared" ref="G14:H14" si="1">SUM(G8:G13)</f>
        <v>0</v>
      </c>
      <c r="H14" s="210">
        <f t="shared" si="1"/>
        <v>0</v>
      </c>
    </row>
    <row r="15" spans="1:8" s="27" customFormat="1" ht="24" x14ac:dyDescent="0.25">
      <c r="A15" s="174">
        <v>9</v>
      </c>
      <c r="B15" s="123" t="s">
        <v>603</v>
      </c>
      <c r="C15" s="212">
        <f>'6. melléklet'!E19+'6. melléklet'!E20</f>
        <v>120500000</v>
      </c>
      <c r="D15" s="212">
        <f>'6. melléklet'!F19+'6. melléklet'!F20</f>
        <v>120500000</v>
      </c>
      <c r="E15" s="212">
        <f>'6. melléklet'!G19+'6. melléklet'!G20</f>
        <v>129637357</v>
      </c>
      <c r="F15" s="212">
        <v>130500000</v>
      </c>
      <c r="G15" s="307">
        <v>131500000</v>
      </c>
      <c r="H15" s="307">
        <v>132500000</v>
      </c>
    </row>
    <row r="16" spans="1:8" s="27" customFormat="1" ht="48" customHeight="1" x14ac:dyDescent="0.25">
      <c r="A16" s="174">
        <v>10</v>
      </c>
      <c r="B16" s="123" t="s">
        <v>604</v>
      </c>
      <c r="C16" s="212">
        <f>'6. melléklet'!E40</f>
        <v>25800000</v>
      </c>
      <c r="D16" s="212">
        <f>'6. melléklet'!F40</f>
        <v>0</v>
      </c>
      <c r="E16" s="212">
        <f>'6. melléklet'!G40</f>
        <v>0</v>
      </c>
      <c r="F16" s="212">
        <v>23500000</v>
      </c>
      <c r="G16" s="307">
        <v>0</v>
      </c>
      <c r="H16" s="307">
        <v>0</v>
      </c>
    </row>
    <row r="17" spans="1:8" s="27" customFormat="1" ht="24" x14ac:dyDescent="0.25">
      <c r="A17" s="174">
        <v>11</v>
      </c>
      <c r="B17" s="123" t="s">
        <v>605</v>
      </c>
      <c r="C17" s="102">
        <v>0</v>
      </c>
      <c r="D17" s="102">
        <v>0</v>
      </c>
      <c r="E17" s="102">
        <v>0</v>
      </c>
      <c r="F17" s="212">
        <v>0</v>
      </c>
      <c r="G17" s="307">
        <v>0</v>
      </c>
      <c r="H17" s="307">
        <v>0</v>
      </c>
    </row>
    <row r="18" spans="1:8" s="27" customFormat="1" ht="48" x14ac:dyDescent="0.25">
      <c r="A18" s="174">
        <v>12</v>
      </c>
      <c r="B18" s="123" t="s">
        <v>606</v>
      </c>
      <c r="C18" s="212">
        <f>'6. melléklet'!E41</f>
        <v>1727559</v>
      </c>
      <c r="D18" s="212">
        <f>'6. melléklet'!F41</f>
        <v>1727559</v>
      </c>
      <c r="E18" s="212">
        <f>'6. melléklet'!G41</f>
        <v>1747559</v>
      </c>
      <c r="F18" s="212">
        <v>0</v>
      </c>
      <c r="G18" s="307">
        <v>3500000</v>
      </c>
      <c r="H18" s="307">
        <v>3500000</v>
      </c>
    </row>
    <row r="19" spans="1:8" s="27" customFormat="1" ht="15" customHeight="1" x14ac:dyDescent="0.25">
      <c r="A19" s="174">
        <v>13</v>
      </c>
      <c r="B19" s="211" t="s">
        <v>607</v>
      </c>
      <c r="C19" s="212">
        <f>'6. melléklet'!E23</f>
        <v>1500000</v>
      </c>
      <c r="D19" s="212">
        <f>'6. melléklet'!F23</f>
        <v>1072052</v>
      </c>
      <c r="E19" s="212">
        <f>'6. melléklet'!G23</f>
        <v>1072052</v>
      </c>
      <c r="F19" s="212">
        <v>1500000</v>
      </c>
      <c r="G19" s="307">
        <v>1500000</v>
      </c>
      <c r="H19" s="307">
        <v>1500000</v>
      </c>
    </row>
    <row r="20" spans="1:8" s="27" customFormat="1" ht="24" x14ac:dyDescent="0.25">
      <c r="A20" s="174">
        <v>14</v>
      </c>
      <c r="B20" s="123" t="s">
        <v>609</v>
      </c>
      <c r="C20" s="102">
        <v>0</v>
      </c>
      <c r="D20" s="212">
        <v>0</v>
      </c>
      <c r="E20" s="102">
        <v>0</v>
      </c>
      <c r="F20" s="212">
        <v>0</v>
      </c>
      <c r="G20" s="307">
        <v>0</v>
      </c>
      <c r="H20" s="307">
        <v>0</v>
      </c>
    </row>
    <row r="21" spans="1:8" s="27" customFormat="1" ht="15" customHeight="1" x14ac:dyDescent="0.25">
      <c r="A21" s="174">
        <v>15</v>
      </c>
      <c r="B21" s="213" t="s">
        <v>608</v>
      </c>
      <c r="C21" s="214">
        <f>SUM(C15:C20)</f>
        <v>149527559</v>
      </c>
      <c r="D21" s="214">
        <f t="shared" ref="D21:H21" si="2">SUM(D15:D20)</f>
        <v>123299611</v>
      </c>
      <c r="E21" s="214">
        <f t="shared" si="2"/>
        <v>132456968</v>
      </c>
      <c r="F21" s="214">
        <f t="shared" si="2"/>
        <v>155500000</v>
      </c>
      <c r="G21" s="214">
        <f t="shared" si="2"/>
        <v>136500000</v>
      </c>
      <c r="H21" s="214">
        <f t="shared" si="2"/>
        <v>137500000</v>
      </c>
    </row>
    <row r="22" spans="1:8" s="27" customFormat="1" ht="15" customHeight="1" x14ac:dyDescent="0.25">
      <c r="A22" s="174">
        <v>16</v>
      </c>
      <c r="B22" s="211" t="s">
        <v>237</v>
      </c>
      <c r="C22" s="212">
        <f t="shared" ref="C22:D22" si="3">C21*0.5</f>
        <v>74763779.5</v>
      </c>
      <c r="D22" s="212">
        <f t="shared" si="3"/>
        <v>61649805.5</v>
      </c>
      <c r="E22" s="212">
        <f>E21*0.5</f>
        <v>66228484</v>
      </c>
      <c r="F22" s="212">
        <f>F21*0.5</f>
        <v>77750000</v>
      </c>
      <c r="G22" s="212">
        <f t="shared" ref="G22:H22" si="4">G21*0.5</f>
        <v>68250000</v>
      </c>
      <c r="H22" s="212">
        <f t="shared" si="4"/>
        <v>68750000</v>
      </c>
    </row>
    <row r="23" spans="1:8" s="27" customFormat="1" ht="24" x14ac:dyDescent="0.25">
      <c r="A23" s="174">
        <v>17</v>
      </c>
      <c r="B23" s="123" t="s">
        <v>238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</row>
    <row r="24" spans="1:8" s="27" customFormat="1" ht="48" x14ac:dyDescent="0.25">
      <c r="A24" s="174">
        <v>18</v>
      </c>
      <c r="B24" s="123" t="s">
        <v>239</v>
      </c>
      <c r="C24" s="212">
        <f t="shared" ref="C24:D24" si="5">SUM(C22:C23)</f>
        <v>74763779.5</v>
      </c>
      <c r="D24" s="212">
        <f t="shared" si="5"/>
        <v>61649805.5</v>
      </c>
      <c r="E24" s="212">
        <f>SUM(E22:E23)</f>
        <v>66228484</v>
      </c>
      <c r="F24" s="212">
        <f>SUM(F22:F23)</f>
        <v>77750000</v>
      </c>
      <c r="G24" s="212">
        <f t="shared" ref="G24:H24" si="6">SUM(G22:G23)</f>
        <v>68250000</v>
      </c>
      <c r="H24" s="212">
        <f t="shared" si="6"/>
        <v>68750000</v>
      </c>
    </row>
  </sheetData>
  <sheetProtection selectLockedCells="1" selectUnlockedCells="1"/>
  <mergeCells count="1">
    <mergeCell ref="A4:H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M18"/>
  <sheetViews>
    <sheetView zoomScaleNormal="100" workbookViewId="0"/>
  </sheetViews>
  <sheetFormatPr defaultRowHeight="12.6" x14ac:dyDescent="0.25"/>
  <cols>
    <col min="1" max="2" width="4.6640625" customWidth="1"/>
    <col min="3" max="3" width="39.44140625" customWidth="1"/>
    <col min="4" max="4" width="10.33203125" bestFit="1" customWidth="1"/>
    <col min="5" max="10" width="10.6640625" customWidth="1"/>
  </cols>
  <sheetData>
    <row r="1" spans="1:13" ht="15" customHeight="1" x14ac:dyDescent="0.25">
      <c r="J1" s="3" t="s">
        <v>680</v>
      </c>
    </row>
    <row r="2" spans="1:13" ht="15" customHeight="1" x14ac:dyDescent="0.25">
      <c r="J2" s="3" t="str">
        <f>'4. melléklet'!F2</f>
        <v>a  7/2024. (V.30.) önkormányzati rendelethez</v>
      </c>
    </row>
    <row r="3" spans="1:13" ht="15" customHeight="1" x14ac:dyDescent="0.25"/>
    <row r="4" spans="1:13" s="4" customFormat="1" ht="15" customHeight="1" x14ac:dyDescent="0.25">
      <c r="A4" s="368" t="s">
        <v>666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3" s="4" customFormat="1" ht="6.75" customHeight="1" x14ac:dyDescent="0.25">
      <c r="A5" s="6"/>
      <c r="B5" s="6"/>
    </row>
    <row r="6" spans="1:13" s="4" customFormat="1" ht="15" customHeight="1" x14ac:dyDescent="0.25">
      <c r="A6" s="205"/>
      <c r="B6" s="205" t="s">
        <v>241</v>
      </c>
      <c r="C6" s="205" t="s">
        <v>242</v>
      </c>
      <c r="D6" s="205" t="s">
        <v>243</v>
      </c>
      <c r="E6" s="205" t="s">
        <v>244</v>
      </c>
      <c r="F6" s="205" t="s">
        <v>245</v>
      </c>
      <c r="G6" s="205" t="s">
        <v>246</v>
      </c>
      <c r="H6" s="205" t="s">
        <v>247</v>
      </c>
      <c r="I6" s="205" t="s">
        <v>248</v>
      </c>
      <c r="J6" s="205" t="s">
        <v>249</v>
      </c>
    </row>
    <row r="7" spans="1:13" s="4" customFormat="1" ht="96" x14ac:dyDescent="0.25">
      <c r="A7" s="62">
        <v>1</v>
      </c>
      <c r="B7" s="205" t="s">
        <v>114</v>
      </c>
      <c r="C7" s="205" t="s">
        <v>96</v>
      </c>
      <c r="D7" s="205" t="s">
        <v>180</v>
      </c>
      <c r="E7" s="205" t="s">
        <v>650</v>
      </c>
      <c r="F7" s="205" t="s">
        <v>179</v>
      </c>
      <c r="G7" s="205" t="s">
        <v>177</v>
      </c>
      <c r="H7" s="205" t="s">
        <v>258</v>
      </c>
      <c r="I7" s="205" t="s">
        <v>178</v>
      </c>
      <c r="J7" s="205" t="s">
        <v>259</v>
      </c>
    </row>
    <row r="8" spans="1:13" s="4" customFormat="1" ht="28.5" customHeight="1" x14ac:dyDescent="0.25">
      <c r="A8" s="62">
        <v>2</v>
      </c>
      <c r="B8" s="171" t="s">
        <v>47</v>
      </c>
      <c r="C8" s="9" t="s">
        <v>651</v>
      </c>
      <c r="D8" s="171"/>
      <c r="E8" s="10">
        <v>29623173</v>
      </c>
      <c r="F8" s="10">
        <v>0</v>
      </c>
      <c r="G8" s="10">
        <v>29623173</v>
      </c>
      <c r="H8" s="10">
        <v>0</v>
      </c>
      <c r="I8" s="10">
        <f>SUM(G8:H8)</f>
        <v>29623173</v>
      </c>
      <c r="J8" s="10">
        <v>0</v>
      </c>
    </row>
    <row r="9" spans="1:13" s="4" customFormat="1" ht="14.25" customHeight="1" x14ac:dyDescent="0.25">
      <c r="A9" s="62">
        <v>3</v>
      </c>
      <c r="B9" s="62" t="s">
        <v>48</v>
      </c>
      <c r="C9" s="72" t="s">
        <v>664</v>
      </c>
      <c r="D9" s="62">
        <v>1.9</v>
      </c>
      <c r="E9" s="8">
        <v>9999510</v>
      </c>
      <c r="F9" s="8">
        <v>0</v>
      </c>
      <c r="G9" s="8">
        <f>E9+F9</f>
        <v>9999510</v>
      </c>
      <c r="H9" s="8">
        <v>0</v>
      </c>
      <c r="I9" s="8">
        <v>9999510</v>
      </c>
      <c r="J9" s="8">
        <f>H9-(G9-I9)</f>
        <v>0</v>
      </c>
    </row>
    <row r="10" spans="1:13" s="4" customFormat="1" ht="24" x14ac:dyDescent="0.25">
      <c r="A10" s="62">
        <v>4</v>
      </c>
      <c r="B10" s="62" t="s">
        <v>49</v>
      </c>
      <c r="C10" s="72" t="s">
        <v>665</v>
      </c>
      <c r="D10" s="63">
        <v>1</v>
      </c>
      <c r="E10" s="8">
        <v>3878000</v>
      </c>
      <c r="F10" s="8">
        <v>0</v>
      </c>
      <c r="G10" s="8">
        <f t="shared" ref="G10:G13" si="0">E10+F10</f>
        <v>3878000</v>
      </c>
      <c r="H10" s="8">
        <f t="shared" ref="H10" si="1">G10-(E10+F10)</f>
        <v>0</v>
      </c>
      <c r="I10" s="8">
        <f>SUM(G10:H10)</f>
        <v>3878000</v>
      </c>
      <c r="J10" s="8">
        <v>0</v>
      </c>
    </row>
    <row r="11" spans="1:13" s="4" customFormat="1" ht="15" customHeight="1" x14ac:dyDescent="0.25">
      <c r="A11" s="62">
        <v>5</v>
      </c>
      <c r="B11" s="62" t="s">
        <v>50</v>
      </c>
      <c r="C11" s="78" t="s">
        <v>652</v>
      </c>
      <c r="D11" s="63">
        <v>16</v>
      </c>
      <c r="E11" s="8">
        <v>2080000</v>
      </c>
      <c r="F11" s="8">
        <v>-39000</v>
      </c>
      <c r="G11" s="8">
        <f t="shared" si="0"/>
        <v>2041000</v>
      </c>
      <c r="H11" s="8">
        <v>0</v>
      </c>
      <c r="I11" s="8">
        <v>2041000</v>
      </c>
      <c r="J11" s="8">
        <f>H11-(G11-I11)</f>
        <v>0</v>
      </c>
    </row>
    <row r="12" spans="1:13" s="4" customFormat="1" ht="15" customHeight="1" x14ac:dyDescent="0.25">
      <c r="A12" s="62">
        <v>6</v>
      </c>
      <c r="B12" s="62" t="s">
        <v>51</v>
      </c>
      <c r="C12" s="78" t="s">
        <v>774</v>
      </c>
      <c r="D12" s="63"/>
      <c r="E12" s="8">
        <v>4310000</v>
      </c>
      <c r="F12" s="8">
        <v>-180000</v>
      </c>
      <c r="G12" s="8">
        <f t="shared" si="0"/>
        <v>4130000</v>
      </c>
      <c r="H12" s="8">
        <v>0</v>
      </c>
      <c r="I12" s="8">
        <v>4130000</v>
      </c>
      <c r="J12" s="8">
        <f t="shared" ref="J12:J13" si="2">H12-(G12-I12)</f>
        <v>0</v>
      </c>
      <c r="M12" s="66"/>
    </row>
    <row r="13" spans="1:13" s="4" customFormat="1" ht="15" customHeight="1" x14ac:dyDescent="0.25">
      <c r="A13" s="62">
        <v>7</v>
      </c>
      <c r="B13" s="62" t="s">
        <v>52</v>
      </c>
      <c r="C13" s="78" t="s">
        <v>773</v>
      </c>
      <c r="D13" s="63"/>
      <c r="E13" s="8">
        <v>2447678</v>
      </c>
      <c r="F13" s="8">
        <v>0</v>
      </c>
      <c r="G13" s="8">
        <f t="shared" si="0"/>
        <v>2447678</v>
      </c>
      <c r="H13" s="8">
        <v>0</v>
      </c>
      <c r="I13" s="8">
        <v>2447678</v>
      </c>
      <c r="J13" s="8">
        <f t="shared" si="2"/>
        <v>0</v>
      </c>
      <c r="L13" s="66"/>
    </row>
    <row r="14" spans="1:13" s="26" customFormat="1" ht="22.8" x14ac:dyDescent="0.2">
      <c r="A14" s="62">
        <v>8</v>
      </c>
      <c r="B14" s="203" t="s">
        <v>53</v>
      </c>
      <c r="C14" s="9" t="s">
        <v>858</v>
      </c>
      <c r="D14" s="64"/>
      <c r="E14" s="10">
        <f t="shared" ref="E14:J14" si="3">SUM(E9:E13)</f>
        <v>22715188</v>
      </c>
      <c r="F14" s="10">
        <f t="shared" si="3"/>
        <v>-219000</v>
      </c>
      <c r="G14" s="10">
        <f t="shared" si="3"/>
        <v>22496188</v>
      </c>
      <c r="H14" s="10">
        <f t="shared" si="3"/>
        <v>0</v>
      </c>
      <c r="I14" s="10">
        <f t="shared" si="3"/>
        <v>22496188</v>
      </c>
      <c r="J14" s="10">
        <f t="shared" si="3"/>
        <v>0</v>
      </c>
    </row>
    <row r="15" spans="1:13" s="4" customFormat="1" ht="15" customHeight="1" x14ac:dyDescent="0.25">
      <c r="A15" s="62">
        <v>9</v>
      </c>
      <c r="B15" s="86" t="s">
        <v>54</v>
      </c>
      <c r="C15" s="72" t="s">
        <v>653</v>
      </c>
      <c r="D15" s="65">
        <v>0.48</v>
      </c>
      <c r="E15" s="8">
        <v>1296144</v>
      </c>
      <c r="F15" s="8">
        <v>0</v>
      </c>
      <c r="G15" s="8">
        <v>1296144</v>
      </c>
      <c r="H15" s="8">
        <v>0</v>
      </c>
      <c r="I15" s="8">
        <v>1296144</v>
      </c>
      <c r="J15" s="8">
        <f>I15-G15</f>
        <v>0</v>
      </c>
    </row>
    <row r="16" spans="1:13" s="4" customFormat="1" ht="15" customHeight="1" x14ac:dyDescent="0.25">
      <c r="A16" s="62">
        <v>10</v>
      </c>
      <c r="B16" s="86" t="s">
        <v>55</v>
      </c>
      <c r="C16" s="78" t="s">
        <v>773</v>
      </c>
      <c r="D16" s="65"/>
      <c r="E16" s="8">
        <v>125136</v>
      </c>
      <c r="F16" s="8"/>
      <c r="G16" s="8">
        <v>125136</v>
      </c>
      <c r="H16" s="8">
        <v>0</v>
      </c>
      <c r="I16" s="8">
        <v>256</v>
      </c>
      <c r="J16" s="8">
        <f>I16-G16</f>
        <v>-124880</v>
      </c>
    </row>
    <row r="17" spans="1:10" s="4" customFormat="1" ht="34.200000000000003" x14ac:dyDescent="0.25">
      <c r="A17" s="62">
        <v>11</v>
      </c>
      <c r="B17" s="203" t="s">
        <v>56</v>
      </c>
      <c r="C17" s="9" t="s">
        <v>706</v>
      </c>
      <c r="D17" s="266"/>
      <c r="E17" s="10">
        <f>SUM(E15:E16)</f>
        <v>1421280</v>
      </c>
      <c r="F17" s="10">
        <f t="shared" ref="F17:J17" si="4">SUM(F15:F16)</f>
        <v>0</v>
      </c>
      <c r="G17" s="10">
        <f t="shared" si="4"/>
        <v>1421280</v>
      </c>
      <c r="H17" s="10">
        <f t="shared" si="4"/>
        <v>0</v>
      </c>
      <c r="I17" s="10">
        <f t="shared" si="4"/>
        <v>1296400</v>
      </c>
      <c r="J17" s="10">
        <f t="shared" si="4"/>
        <v>-124880</v>
      </c>
    </row>
    <row r="18" spans="1:10" s="2" customFormat="1" ht="18" customHeight="1" x14ac:dyDescent="0.25">
      <c r="A18" s="62">
        <v>12</v>
      </c>
      <c r="B18" s="297" t="s">
        <v>98</v>
      </c>
      <c r="C18" s="267" t="s">
        <v>705</v>
      </c>
      <c r="D18" s="268"/>
      <c r="E18" s="269">
        <f t="shared" ref="E18:J18" si="5">E8+E14+E17</f>
        <v>53759641</v>
      </c>
      <c r="F18" s="269">
        <f t="shared" si="5"/>
        <v>-219000</v>
      </c>
      <c r="G18" s="269">
        <f t="shared" si="5"/>
        <v>53540641</v>
      </c>
      <c r="H18" s="269">
        <f t="shared" si="5"/>
        <v>0</v>
      </c>
      <c r="I18" s="269">
        <f t="shared" si="5"/>
        <v>53415761</v>
      </c>
      <c r="J18" s="269">
        <f t="shared" si="5"/>
        <v>-124880</v>
      </c>
    </row>
  </sheetData>
  <mergeCells count="1">
    <mergeCell ref="A4:J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15"/>
  <sheetViews>
    <sheetView zoomScaleNormal="100" workbookViewId="0"/>
  </sheetViews>
  <sheetFormatPr defaultRowHeight="12.6" x14ac:dyDescent="0.25"/>
  <cols>
    <col min="1" max="2" width="5.6640625" style="4" customWidth="1"/>
    <col min="3" max="3" width="47.6640625" style="4" customWidth="1"/>
    <col min="4" max="6" width="18.6640625" style="4" customWidth="1"/>
  </cols>
  <sheetData>
    <row r="1" spans="1:6" ht="15" customHeight="1" x14ac:dyDescent="0.25">
      <c r="A1" s="2"/>
      <c r="B1" s="2"/>
      <c r="C1" s="2"/>
      <c r="D1" s="2"/>
      <c r="E1" s="2"/>
      <c r="F1" s="3" t="s">
        <v>681</v>
      </c>
    </row>
    <row r="2" spans="1:6" ht="15" customHeight="1" x14ac:dyDescent="0.25">
      <c r="A2" s="2"/>
      <c r="B2" s="2"/>
      <c r="C2" s="2"/>
      <c r="D2" s="2"/>
      <c r="E2" s="2"/>
      <c r="F2" s="3" t="str">
        <f>'1. melléklet'!E2</f>
        <v>a  7/2024. (V.30.) önkormányzati rendelethez</v>
      </c>
    </row>
    <row r="3" spans="1:6" ht="8.2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368" t="s">
        <v>667</v>
      </c>
      <c r="B4" s="368"/>
      <c r="C4" s="368"/>
      <c r="D4" s="368"/>
      <c r="E4" s="368"/>
      <c r="F4" s="368"/>
    </row>
    <row r="5" spans="1:6" ht="6.75" customHeight="1" x14ac:dyDescent="0.25">
      <c r="A5" s="199"/>
      <c r="B5" s="199"/>
      <c r="C5" s="70"/>
      <c r="D5" s="70"/>
      <c r="E5" s="70"/>
      <c r="F5" s="70"/>
    </row>
    <row r="6" spans="1:6" ht="15" customHeight="1" x14ac:dyDescent="0.25">
      <c r="A6" s="280"/>
      <c r="B6" s="280" t="s">
        <v>241</v>
      </c>
      <c r="C6" s="280" t="s">
        <v>242</v>
      </c>
      <c r="D6" s="280" t="s">
        <v>243</v>
      </c>
      <c r="E6" s="280" t="s">
        <v>244</v>
      </c>
      <c r="F6" s="280" t="s">
        <v>245</v>
      </c>
    </row>
    <row r="7" spans="1:6" ht="48" x14ac:dyDescent="0.25">
      <c r="A7" s="310">
        <v>1</v>
      </c>
      <c r="B7" s="62" t="s">
        <v>114</v>
      </c>
      <c r="C7" s="62" t="s">
        <v>96</v>
      </c>
      <c r="D7" s="62" t="s">
        <v>775</v>
      </c>
      <c r="E7" s="62" t="s">
        <v>782</v>
      </c>
      <c r="F7" s="62" t="s">
        <v>713</v>
      </c>
    </row>
    <row r="8" spans="1:6" s="23" customFormat="1" ht="24" x14ac:dyDescent="0.25">
      <c r="A8" s="310">
        <v>2</v>
      </c>
      <c r="B8" s="86" t="s">
        <v>47</v>
      </c>
      <c r="C8" s="78" t="s">
        <v>777</v>
      </c>
      <c r="D8" s="8">
        <v>1735000</v>
      </c>
      <c r="E8" s="8">
        <v>1735000</v>
      </c>
      <c r="F8" s="8">
        <f>D8-E8</f>
        <v>0</v>
      </c>
    </row>
    <row r="9" spans="1:6" ht="24" x14ac:dyDescent="0.25">
      <c r="A9" s="310">
        <v>3</v>
      </c>
      <c r="B9" s="86" t="s">
        <v>48</v>
      </c>
      <c r="C9" s="78" t="s">
        <v>778</v>
      </c>
      <c r="D9" s="8">
        <v>2270000</v>
      </c>
      <c r="E9" s="8">
        <v>2270000</v>
      </c>
      <c r="F9" s="8">
        <f t="shared" ref="F9:F14" si="0">D9-E9</f>
        <v>0</v>
      </c>
    </row>
    <row r="10" spans="1:6" ht="15" customHeight="1" x14ac:dyDescent="0.25">
      <c r="A10" s="310">
        <v>4</v>
      </c>
      <c r="B10" s="86" t="s">
        <v>49</v>
      </c>
      <c r="C10" s="78" t="s">
        <v>779</v>
      </c>
      <c r="D10" s="8">
        <v>10127000</v>
      </c>
      <c r="E10" s="8">
        <v>7050900</v>
      </c>
      <c r="F10" s="8">
        <f t="shared" si="0"/>
        <v>3076100</v>
      </c>
    </row>
    <row r="11" spans="1:6" ht="24" x14ac:dyDescent="0.25">
      <c r="A11" s="310">
        <v>5</v>
      </c>
      <c r="B11" s="86" t="s">
        <v>50</v>
      </c>
      <c r="C11" s="78" t="s">
        <v>780</v>
      </c>
      <c r="D11" s="8">
        <v>826770</v>
      </c>
      <c r="E11" s="8">
        <v>826770</v>
      </c>
      <c r="F11" s="8">
        <f t="shared" si="0"/>
        <v>0</v>
      </c>
    </row>
    <row r="12" spans="1:6" ht="24" x14ac:dyDescent="0.25">
      <c r="A12" s="310">
        <v>6</v>
      </c>
      <c r="B12" s="86" t="s">
        <v>51</v>
      </c>
      <c r="C12" s="78" t="s">
        <v>781</v>
      </c>
      <c r="D12" s="8">
        <v>705120</v>
      </c>
      <c r="E12" s="8">
        <v>705120</v>
      </c>
      <c r="F12" s="8">
        <f t="shared" ref="F12" si="1">D12-E12</f>
        <v>0</v>
      </c>
    </row>
    <row r="13" spans="1:6" ht="24" x14ac:dyDescent="0.25">
      <c r="A13" s="310">
        <v>7</v>
      </c>
      <c r="B13" s="333" t="s">
        <v>52</v>
      </c>
      <c r="C13" s="343" t="s">
        <v>857</v>
      </c>
      <c r="D13" s="344">
        <f>SUM(D10:D12)</f>
        <v>11658890</v>
      </c>
      <c r="E13" s="344">
        <f>SUM(E10:E12)</f>
        <v>8582790</v>
      </c>
      <c r="F13" s="345">
        <f>D13-E13</f>
        <v>3076100</v>
      </c>
    </row>
    <row r="14" spans="1:6" ht="15" customHeight="1" x14ac:dyDescent="0.25">
      <c r="A14" s="310">
        <v>8</v>
      </c>
      <c r="B14" s="86" t="s">
        <v>53</v>
      </c>
      <c r="C14" s="78" t="s">
        <v>776</v>
      </c>
      <c r="D14" s="8">
        <v>3559814</v>
      </c>
      <c r="E14" s="8">
        <v>3434934</v>
      </c>
      <c r="F14" s="8">
        <f t="shared" si="0"/>
        <v>124880</v>
      </c>
    </row>
    <row r="15" spans="1:6" ht="18" customHeight="1" x14ac:dyDescent="0.25">
      <c r="A15" s="310">
        <v>9</v>
      </c>
      <c r="B15" s="342" t="s">
        <v>54</v>
      </c>
      <c r="C15" s="308" t="s">
        <v>859</v>
      </c>
      <c r="D15" s="309">
        <f>D8+D9+D13+D14</f>
        <v>19223704</v>
      </c>
      <c r="E15" s="309">
        <f t="shared" ref="E15:F15" si="2">E8+E9+E13+E14</f>
        <v>16022724</v>
      </c>
      <c r="F15" s="309">
        <f t="shared" si="2"/>
        <v>3200980</v>
      </c>
    </row>
  </sheetData>
  <mergeCells count="1">
    <mergeCell ref="A4:F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H19"/>
  <sheetViews>
    <sheetView zoomScaleNormal="100" workbookViewId="0"/>
  </sheetViews>
  <sheetFormatPr defaultRowHeight="12.6" x14ac:dyDescent="0.25"/>
  <cols>
    <col min="1" max="1" width="4.6640625" customWidth="1"/>
    <col min="2" max="2" width="45.6640625" style="4" customWidth="1"/>
    <col min="3" max="8" width="10.6640625" style="4" customWidth="1"/>
  </cols>
  <sheetData>
    <row r="1" spans="1:8" ht="15" customHeight="1" x14ac:dyDescent="0.25">
      <c r="F1" s="2"/>
      <c r="G1" s="2"/>
      <c r="H1" s="3" t="s">
        <v>682</v>
      </c>
    </row>
    <row r="2" spans="1:8" ht="15" customHeight="1" x14ac:dyDescent="0.25">
      <c r="F2" s="2"/>
      <c r="G2" s="2"/>
      <c r="H2" s="3" t="str">
        <f>'4. melléklet'!F2</f>
        <v>a  7/2024. (V.30.) önkormányzati rendelethez</v>
      </c>
    </row>
    <row r="3" spans="1:8" ht="15" customHeight="1" x14ac:dyDescent="0.25">
      <c r="F3" s="2"/>
      <c r="G3" s="2"/>
      <c r="H3" s="2"/>
    </row>
    <row r="4" spans="1:8" ht="15" customHeight="1" x14ac:dyDescent="0.25">
      <c r="A4" s="368" t="s">
        <v>783</v>
      </c>
      <c r="B4" s="368"/>
      <c r="C4" s="368"/>
      <c r="D4" s="368"/>
      <c r="E4" s="368"/>
      <c r="F4" s="368"/>
      <c r="G4" s="368"/>
      <c r="H4" s="368"/>
    </row>
    <row r="5" spans="1:8" ht="6.6" customHeight="1" x14ac:dyDescent="0.25">
      <c r="A5" s="199"/>
      <c r="B5" s="199"/>
      <c r="C5" s="199"/>
      <c r="D5" s="199"/>
      <c r="E5" s="199"/>
      <c r="F5" s="199"/>
      <c r="G5" s="199"/>
      <c r="H5" s="199"/>
    </row>
    <row r="6" spans="1:8" ht="15" customHeight="1" x14ac:dyDescent="0.25">
      <c r="A6" s="103"/>
      <c r="B6" s="216" t="s">
        <v>241</v>
      </c>
      <c r="C6" s="216" t="s">
        <v>242</v>
      </c>
      <c r="D6" s="216" t="s">
        <v>243</v>
      </c>
      <c r="E6" s="216" t="s">
        <v>244</v>
      </c>
      <c r="F6" s="216" t="s">
        <v>245</v>
      </c>
      <c r="G6" s="216" t="s">
        <v>246</v>
      </c>
      <c r="H6" s="216" t="s">
        <v>247</v>
      </c>
    </row>
    <row r="7" spans="1:8" ht="48" x14ac:dyDescent="0.25">
      <c r="A7" s="79">
        <v>1</v>
      </c>
      <c r="B7" s="205" t="s">
        <v>96</v>
      </c>
      <c r="C7" s="205" t="s">
        <v>21</v>
      </c>
      <c r="D7" s="205" t="s">
        <v>22</v>
      </c>
      <c r="E7" s="205" t="s">
        <v>23</v>
      </c>
      <c r="F7" s="205" t="s">
        <v>310</v>
      </c>
      <c r="G7" s="205" t="s">
        <v>24</v>
      </c>
      <c r="H7" s="205" t="s">
        <v>25</v>
      </c>
    </row>
    <row r="8" spans="1:8" s="1" customFormat="1" ht="15" customHeight="1" x14ac:dyDescent="0.25">
      <c r="A8" s="79">
        <v>2</v>
      </c>
      <c r="B8" s="78" t="s">
        <v>299</v>
      </c>
      <c r="C8" s="8">
        <v>76803</v>
      </c>
      <c r="D8" s="8">
        <v>0</v>
      </c>
      <c r="E8" s="8">
        <v>0</v>
      </c>
      <c r="F8" s="8">
        <v>0</v>
      </c>
      <c r="G8" s="8">
        <v>2217842</v>
      </c>
      <c r="H8" s="8">
        <v>0</v>
      </c>
    </row>
    <row r="9" spans="1:8" s="1" customFormat="1" ht="15" customHeight="1" x14ac:dyDescent="0.25">
      <c r="A9" s="79">
        <v>3</v>
      </c>
      <c r="B9" s="78" t="s">
        <v>26</v>
      </c>
      <c r="C9" s="8">
        <v>26710000</v>
      </c>
      <c r="D9" s="8">
        <v>0</v>
      </c>
      <c r="E9" s="8">
        <v>0</v>
      </c>
      <c r="F9" s="8">
        <v>0</v>
      </c>
      <c r="G9" s="8">
        <v>26710000</v>
      </c>
      <c r="H9" s="8">
        <v>0</v>
      </c>
    </row>
    <row r="10" spans="1:8" s="1" customFormat="1" ht="15" customHeight="1" x14ac:dyDescent="0.25">
      <c r="A10" s="79">
        <v>4</v>
      </c>
      <c r="B10" s="78" t="s">
        <v>27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s="1" customFormat="1" ht="15" customHeight="1" x14ac:dyDescent="0.25">
      <c r="A11" s="79">
        <v>5</v>
      </c>
      <c r="B11" s="78" t="s">
        <v>28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s="1" customFormat="1" ht="15" customHeight="1" x14ac:dyDescent="0.25">
      <c r="A12" s="79">
        <v>6</v>
      </c>
      <c r="B12" s="78" t="s">
        <v>300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s="1" customFormat="1" ht="15" customHeight="1" x14ac:dyDescent="0.25">
      <c r="A13" s="79">
        <v>7</v>
      </c>
      <c r="B13" s="78" t="s">
        <v>144</v>
      </c>
      <c r="C13" s="8">
        <v>338731113</v>
      </c>
      <c r="D13" s="8">
        <v>0</v>
      </c>
      <c r="E13" s="8">
        <v>0</v>
      </c>
      <c r="F13" s="8">
        <v>0</v>
      </c>
      <c r="G13" s="8">
        <v>357576402</v>
      </c>
      <c r="H13" s="8">
        <v>0</v>
      </c>
    </row>
    <row r="14" spans="1:8" s="1" customFormat="1" ht="15" customHeight="1" x14ac:dyDescent="0.25">
      <c r="A14" s="79">
        <v>8</v>
      </c>
      <c r="B14" s="78" t="s">
        <v>301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s="1" customFormat="1" ht="15" customHeight="1" x14ac:dyDescent="0.25">
      <c r="A15" s="79">
        <v>9</v>
      </c>
      <c r="B15" s="78" t="s">
        <v>302</v>
      </c>
      <c r="C15" s="8">
        <v>49474134</v>
      </c>
      <c r="D15" s="8">
        <v>16149634</v>
      </c>
      <c r="E15" s="8">
        <v>4510194</v>
      </c>
      <c r="F15" s="8">
        <v>0</v>
      </c>
      <c r="G15" s="8">
        <v>55729892</v>
      </c>
      <c r="H15" s="8">
        <v>20659828</v>
      </c>
    </row>
    <row r="16" spans="1:8" s="1" customFormat="1" ht="15" customHeight="1" x14ac:dyDescent="0.25">
      <c r="A16" s="79">
        <v>10</v>
      </c>
      <c r="B16" s="78" t="s">
        <v>145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s="1" customFormat="1" ht="15" customHeight="1" x14ac:dyDescent="0.25">
      <c r="A17" s="79">
        <v>11</v>
      </c>
      <c r="B17" s="78" t="s">
        <v>29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s="1" customFormat="1" ht="18" customHeight="1" x14ac:dyDescent="0.25">
      <c r="A18" s="79">
        <v>12</v>
      </c>
      <c r="B18" s="9" t="s">
        <v>45</v>
      </c>
      <c r="C18" s="10">
        <f t="shared" ref="C18:H18" si="0">SUM(C8:C17)</f>
        <v>414992050</v>
      </c>
      <c r="D18" s="10">
        <f t="shared" si="0"/>
        <v>16149634</v>
      </c>
      <c r="E18" s="10">
        <f t="shared" si="0"/>
        <v>4510194</v>
      </c>
      <c r="F18" s="10">
        <f t="shared" si="0"/>
        <v>0</v>
      </c>
      <c r="G18" s="10">
        <f t="shared" si="0"/>
        <v>442234136</v>
      </c>
      <c r="H18" s="10">
        <f t="shared" si="0"/>
        <v>20659828</v>
      </c>
    </row>
    <row r="19" spans="1:8" ht="15" x14ac:dyDescent="0.25">
      <c r="C19" s="25"/>
      <c r="D19" s="25"/>
      <c r="E19" s="25"/>
      <c r="F19" s="25"/>
      <c r="G19" s="25"/>
      <c r="H19" s="25"/>
    </row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Normal="100" zoomScaleSheetLayoutView="75" workbookViewId="0"/>
  </sheetViews>
  <sheetFormatPr defaultColWidth="8.88671875" defaultRowHeight="13.2" x14ac:dyDescent="0.25"/>
  <cols>
    <col min="1" max="1" width="3.109375" style="30" customWidth="1"/>
    <col min="2" max="2" width="31" style="30" customWidth="1"/>
    <col min="3" max="11" width="9.5546875" style="30" customWidth="1"/>
    <col min="12" max="14" width="7.33203125" style="30" customWidth="1"/>
    <col min="15" max="15" width="7.6640625" style="30" customWidth="1"/>
    <col min="16" max="16384" width="8.88671875" style="30"/>
  </cols>
  <sheetData>
    <row r="1" spans="1:15" s="28" customFormat="1" ht="12" x14ac:dyDescent="0.25">
      <c r="O1" s="50" t="s">
        <v>260</v>
      </c>
    </row>
    <row r="2" spans="1:15" s="28" customFormat="1" ht="12" x14ac:dyDescent="0.25">
      <c r="A2" s="31"/>
      <c r="B2" s="31"/>
      <c r="C2" s="31"/>
      <c r="D2" s="31"/>
      <c r="E2" s="31"/>
      <c r="F2" s="31"/>
      <c r="G2" s="31"/>
      <c r="H2" s="31"/>
      <c r="O2" s="45" t="str">
        <f>'1. melléklet'!E2</f>
        <v>a  7/2024. (V.30.) önkormányzati rendelethez</v>
      </c>
    </row>
    <row r="3" spans="1:15" s="28" customFormat="1" ht="6.75" customHeight="1" x14ac:dyDescent="0.25">
      <c r="A3" s="29"/>
    </row>
    <row r="4" spans="1:15" s="28" customFormat="1" ht="12" x14ac:dyDescent="0.25">
      <c r="A4" s="350" t="s">
        <v>788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</row>
    <row r="5" spans="1:15" s="28" customFormat="1" ht="6.75" customHeight="1" x14ac:dyDescent="0.2">
      <c r="M5" s="101"/>
      <c r="N5" s="101"/>
      <c r="O5" s="101"/>
    </row>
    <row r="6" spans="1:15" s="28" customFormat="1" ht="12" x14ac:dyDescent="0.25">
      <c r="A6" s="216"/>
      <c r="B6" s="216" t="s">
        <v>241</v>
      </c>
      <c r="C6" s="216" t="s">
        <v>242</v>
      </c>
      <c r="D6" s="216" t="s">
        <v>243</v>
      </c>
      <c r="E6" s="216" t="s">
        <v>244</v>
      </c>
      <c r="F6" s="216" t="s">
        <v>245</v>
      </c>
      <c r="G6" s="216" t="s">
        <v>246</v>
      </c>
      <c r="H6" s="216" t="s">
        <v>247</v>
      </c>
      <c r="I6" s="216" t="s">
        <v>248</v>
      </c>
      <c r="J6" s="216" t="s">
        <v>249</v>
      </c>
      <c r="K6" s="216" t="s">
        <v>250</v>
      </c>
      <c r="L6" s="216" t="s">
        <v>610</v>
      </c>
      <c r="M6" s="217" t="s">
        <v>252</v>
      </c>
      <c r="N6" s="217" t="s">
        <v>590</v>
      </c>
      <c r="O6" s="217" t="s">
        <v>591</v>
      </c>
    </row>
    <row r="7" spans="1:15" s="28" customFormat="1" ht="30.6" x14ac:dyDescent="0.25">
      <c r="A7" s="216">
        <v>1</v>
      </c>
      <c r="B7" s="216" t="s">
        <v>611</v>
      </c>
      <c r="C7" s="221" t="s">
        <v>30</v>
      </c>
      <c r="D7" s="221" t="s">
        <v>784</v>
      </c>
      <c r="E7" s="221" t="s">
        <v>31</v>
      </c>
      <c r="F7" s="221" t="s">
        <v>32</v>
      </c>
      <c r="G7" s="221" t="s">
        <v>510</v>
      </c>
      <c r="H7" s="221" t="s">
        <v>627</v>
      </c>
      <c r="I7" s="221" t="s">
        <v>161</v>
      </c>
      <c r="J7" s="221" t="s">
        <v>355</v>
      </c>
      <c r="K7" s="221" t="s">
        <v>785</v>
      </c>
      <c r="L7" s="216" t="s">
        <v>612</v>
      </c>
      <c r="M7" s="216" t="s">
        <v>613</v>
      </c>
      <c r="N7" s="216" t="s">
        <v>614</v>
      </c>
      <c r="O7" s="216" t="s">
        <v>628</v>
      </c>
    </row>
    <row r="8" spans="1:15" s="28" customFormat="1" ht="30.6" x14ac:dyDescent="0.25">
      <c r="A8" s="216">
        <v>2</v>
      </c>
      <c r="B8" s="218" t="s">
        <v>615</v>
      </c>
      <c r="C8" s="222">
        <v>14939309</v>
      </c>
      <c r="D8" s="222">
        <v>1762924</v>
      </c>
      <c r="E8" s="222">
        <v>16054787</v>
      </c>
      <c r="F8" s="223">
        <v>0</v>
      </c>
      <c r="G8" s="224">
        <v>0</v>
      </c>
      <c r="H8" s="223">
        <v>0</v>
      </c>
      <c r="I8" s="223">
        <v>0</v>
      </c>
      <c r="J8" s="223">
        <v>0</v>
      </c>
      <c r="K8" s="223">
        <v>0</v>
      </c>
      <c r="L8" s="217" t="s">
        <v>592</v>
      </c>
      <c r="M8" s="217"/>
      <c r="N8" s="217"/>
      <c r="O8" s="217">
        <v>1</v>
      </c>
    </row>
    <row r="9" spans="1:15" s="28" customFormat="1" ht="13.2" customHeight="1" x14ac:dyDescent="0.25">
      <c r="A9" s="216">
        <v>3</v>
      </c>
      <c r="B9" s="218" t="s">
        <v>616</v>
      </c>
      <c r="C9" s="225">
        <v>1570421</v>
      </c>
      <c r="D9" s="223">
        <v>220268</v>
      </c>
      <c r="E9" s="223">
        <v>37261</v>
      </c>
      <c r="F9" s="223">
        <v>0</v>
      </c>
      <c r="G9" s="225">
        <v>0</v>
      </c>
      <c r="H9" s="223">
        <v>0</v>
      </c>
      <c r="I9" s="223">
        <v>0</v>
      </c>
      <c r="J9" s="223">
        <v>0</v>
      </c>
      <c r="K9" s="223">
        <v>0</v>
      </c>
      <c r="L9" s="217" t="s">
        <v>592</v>
      </c>
      <c r="M9" s="217"/>
      <c r="N9" s="217"/>
      <c r="O9" s="217">
        <v>0</v>
      </c>
    </row>
    <row r="10" spans="1:15" s="28" customFormat="1" ht="20.399999999999999" x14ac:dyDescent="0.25">
      <c r="A10" s="216">
        <v>4</v>
      </c>
      <c r="B10" s="218" t="s">
        <v>617</v>
      </c>
      <c r="C10" s="225">
        <v>0</v>
      </c>
      <c r="D10" s="223">
        <v>0</v>
      </c>
      <c r="E10" s="223">
        <v>11218719</v>
      </c>
      <c r="F10" s="223">
        <v>0</v>
      </c>
      <c r="G10" s="225">
        <v>0</v>
      </c>
      <c r="H10" s="223">
        <v>4427300</v>
      </c>
      <c r="I10" s="223">
        <v>0</v>
      </c>
      <c r="J10" s="223">
        <v>0</v>
      </c>
      <c r="K10" s="223">
        <v>0</v>
      </c>
      <c r="L10" s="217" t="s">
        <v>592</v>
      </c>
      <c r="M10" s="217"/>
      <c r="N10" s="217"/>
      <c r="O10" s="217">
        <v>0</v>
      </c>
    </row>
    <row r="11" spans="1:15" s="28" customFormat="1" ht="20.399999999999999" x14ac:dyDescent="0.25">
      <c r="A11" s="216">
        <v>5</v>
      </c>
      <c r="B11" s="218" t="s">
        <v>618</v>
      </c>
      <c r="C11" s="225">
        <v>992806</v>
      </c>
      <c r="D11" s="223">
        <v>321031</v>
      </c>
      <c r="E11" s="223">
        <v>9054129</v>
      </c>
      <c r="F11" s="223">
        <v>0</v>
      </c>
      <c r="G11" s="225">
        <v>0</v>
      </c>
      <c r="H11" s="223">
        <v>0</v>
      </c>
      <c r="I11" s="223">
        <v>0</v>
      </c>
      <c r="J11" s="223">
        <v>0</v>
      </c>
      <c r="K11" s="223">
        <v>0</v>
      </c>
      <c r="L11" s="217" t="s">
        <v>592</v>
      </c>
      <c r="M11" s="217"/>
      <c r="N11" s="217"/>
      <c r="O11" s="217">
        <v>0</v>
      </c>
    </row>
    <row r="12" spans="1:15" s="28" customFormat="1" ht="20.399999999999999" x14ac:dyDescent="0.25">
      <c r="A12" s="216">
        <v>6</v>
      </c>
      <c r="B12" s="218" t="s">
        <v>619</v>
      </c>
      <c r="C12" s="225">
        <v>0</v>
      </c>
      <c r="D12" s="223">
        <v>0</v>
      </c>
      <c r="E12" s="223">
        <v>28504</v>
      </c>
      <c r="F12" s="223">
        <v>0</v>
      </c>
      <c r="G12" s="225">
        <v>1440056</v>
      </c>
      <c r="H12" s="223">
        <v>0</v>
      </c>
      <c r="I12" s="223">
        <v>0</v>
      </c>
      <c r="J12" s="223">
        <v>0</v>
      </c>
      <c r="K12" s="223">
        <v>2448494</v>
      </c>
      <c r="L12" s="217" t="s">
        <v>592</v>
      </c>
      <c r="M12" s="217"/>
      <c r="N12" s="217"/>
      <c r="O12" s="217">
        <v>0</v>
      </c>
    </row>
    <row r="13" spans="1:15" s="28" customFormat="1" ht="12.75" customHeight="1" x14ac:dyDescent="0.25">
      <c r="A13" s="216">
        <v>7</v>
      </c>
      <c r="B13" s="218" t="s">
        <v>707</v>
      </c>
      <c r="C13" s="298">
        <v>0</v>
      </c>
      <c r="D13" s="223">
        <v>0</v>
      </c>
      <c r="E13" s="223">
        <v>0</v>
      </c>
      <c r="F13" s="223">
        <v>0</v>
      </c>
      <c r="G13" s="225">
        <v>1998680</v>
      </c>
      <c r="H13" s="223">
        <v>0</v>
      </c>
      <c r="I13" s="223">
        <v>0</v>
      </c>
      <c r="J13" s="223">
        <v>0</v>
      </c>
      <c r="K13" s="223">
        <v>0</v>
      </c>
      <c r="L13" s="217" t="s">
        <v>592</v>
      </c>
      <c r="M13" s="217"/>
      <c r="N13" s="217"/>
      <c r="O13" s="217">
        <v>0</v>
      </c>
    </row>
    <row r="14" spans="1:15" s="28" customFormat="1" ht="12" x14ac:dyDescent="0.25">
      <c r="A14" s="216">
        <v>8</v>
      </c>
      <c r="B14" s="218" t="s">
        <v>146</v>
      </c>
      <c r="C14" s="226">
        <v>0</v>
      </c>
      <c r="D14" s="223">
        <v>0</v>
      </c>
      <c r="E14" s="223">
        <v>0</v>
      </c>
      <c r="F14" s="223">
        <v>0</v>
      </c>
      <c r="G14" s="225">
        <v>25916743</v>
      </c>
      <c r="H14" s="223">
        <v>0</v>
      </c>
      <c r="I14" s="223">
        <v>0</v>
      </c>
      <c r="J14" s="223">
        <v>0</v>
      </c>
      <c r="K14" s="223">
        <v>28695456</v>
      </c>
      <c r="L14" s="217" t="s">
        <v>592</v>
      </c>
      <c r="M14" s="217"/>
      <c r="N14" s="217"/>
      <c r="O14" s="217">
        <v>0</v>
      </c>
    </row>
    <row r="15" spans="1:15" s="28" customFormat="1" ht="13.2" customHeight="1" x14ac:dyDescent="0.25">
      <c r="A15" s="216">
        <v>9</v>
      </c>
      <c r="B15" s="218" t="s">
        <v>147</v>
      </c>
      <c r="C15" s="226">
        <v>0</v>
      </c>
      <c r="D15" s="223">
        <v>0</v>
      </c>
      <c r="E15" s="223">
        <v>40827</v>
      </c>
      <c r="F15" s="223">
        <v>0</v>
      </c>
      <c r="G15" s="225">
        <v>0</v>
      </c>
      <c r="H15" s="223">
        <v>0</v>
      </c>
      <c r="I15" s="223">
        <v>0</v>
      </c>
      <c r="J15" s="223">
        <v>0</v>
      </c>
      <c r="K15" s="223">
        <v>0</v>
      </c>
      <c r="L15" s="217" t="s">
        <v>592</v>
      </c>
      <c r="M15" s="217"/>
      <c r="N15" s="217"/>
      <c r="O15" s="217">
        <v>0</v>
      </c>
    </row>
    <row r="16" spans="1:15" s="28" customFormat="1" ht="12" x14ac:dyDescent="0.25">
      <c r="A16" s="216">
        <v>10</v>
      </c>
      <c r="B16" s="218" t="s">
        <v>335</v>
      </c>
      <c r="C16" s="226">
        <v>0</v>
      </c>
      <c r="D16" s="223">
        <v>0</v>
      </c>
      <c r="E16" s="223">
        <v>573330</v>
      </c>
      <c r="F16" s="223">
        <v>0</v>
      </c>
      <c r="G16" s="225">
        <v>0</v>
      </c>
      <c r="H16" s="223">
        <v>0</v>
      </c>
      <c r="I16" s="223">
        <v>0</v>
      </c>
      <c r="J16" s="223">
        <v>0</v>
      </c>
      <c r="K16" s="223">
        <v>0</v>
      </c>
      <c r="L16" s="217" t="s">
        <v>592</v>
      </c>
      <c r="M16" s="217"/>
      <c r="N16" s="217"/>
      <c r="O16" s="217">
        <v>0</v>
      </c>
    </row>
    <row r="17" spans="1:15" s="28" customFormat="1" ht="13.2" customHeight="1" x14ac:dyDescent="0.25">
      <c r="A17" s="216">
        <v>11</v>
      </c>
      <c r="B17" s="218" t="s">
        <v>336</v>
      </c>
      <c r="C17" s="226">
        <v>484435</v>
      </c>
      <c r="D17" s="223">
        <v>56678</v>
      </c>
      <c r="E17" s="223">
        <v>20324039</v>
      </c>
      <c r="F17" s="223">
        <v>0</v>
      </c>
      <c r="G17" s="225">
        <v>0</v>
      </c>
      <c r="H17" s="223">
        <v>132799306</v>
      </c>
      <c r="I17" s="223">
        <v>0</v>
      </c>
      <c r="J17" s="223">
        <v>0</v>
      </c>
      <c r="K17" s="223">
        <v>0</v>
      </c>
      <c r="L17" s="217"/>
      <c r="M17" s="217" t="s">
        <v>592</v>
      </c>
      <c r="N17" s="217"/>
      <c r="O17" s="217">
        <v>0</v>
      </c>
    </row>
    <row r="18" spans="1:15" s="28" customFormat="1" ht="20.399999999999999" x14ac:dyDescent="0.25">
      <c r="A18" s="216">
        <v>12</v>
      </c>
      <c r="B18" s="218" t="s">
        <v>148</v>
      </c>
      <c r="C18" s="226">
        <v>0</v>
      </c>
      <c r="D18" s="223">
        <v>0</v>
      </c>
      <c r="E18" s="223">
        <v>155190</v>
      </c>
      <c r="F18" s="227">
        <v>0</v>
      </c>
      <c r="G18" s="225">
        <v>0</v>
      </c>
      <c r="H18" s="223">
        <v>0</v>
      </c>
      <c r="I18" s="223">
        <v>0</v>
      </c>
      <c r="J18" s="223">
        <v>0</v>
      </c>
      <c r="K18" s="223">
        <v>0</v>
      </c>
      <c r="L18" s="217" t="s">
        <v>592</v>
      </c>
      <c r="M18" s="217"/>
      <c r="N18" s="217"/>
      <c r="O18" s="217">
        <v>0</v>
      </c>
    </row>
    <row r="19" spans="1:15" s="28" customFormat="1" ht="20.399999999999999" x14ac:dyDescent="0.25">
      <c r="A19" s="216">
        <v>13</v>
      </c>
      <c r="B19" s="218" t="s">
        <v>337</v>
      </c>
      <c r="C19" s="226">
        <v>0</v>
      </c>
      <c r="D19" s="223">
        <v>0</v>
      </c>
      <c r="E19" s="223">
        <v>1106478</v>
      </c>
      <c r="F19" s="227">
        <v>0</v>
      </c>
      <c r="G19" s="225">
        <v>0</v>
      </c>
      <c r="H19" s="223">
        <v>0</v>
      </c>
      <c r="I19" s="223">
        <v>0</v>
      </c>
      <c r="J19" s="223">
        <v>0</v>
      </c>
      <c r="K19" s="223">
        <v>0</v>
      </c>
      <c r="L19" s="217" t="s">
        <v>592</v>
      </c>
      <c r="M19" s="217"/>
      <c r="N19" s="217"/>
      <c r="O19" s="217">
        <v>0</v>
      </c>
    </row>
    <row r="20" spans="1:15" s="28" customFormat="1" ht="12" x14ac:dyDescent="0.25">
      <c r="A20" s="216">
        <v>14</v>
      </c>
      <c r="B20" s="218" t="s">
        <v>149</v>
      </c>
      <c r="C20" s="228">
        <v>0</v>
      </c>
      <c r="D20" s="229">
        <v>0</v>
      </c>
      <c r="E20" s="229">
        <v>0</v>
      </c>
      <c r="F20" s="223">
        <v>0</v>
      </c>
      <c r="G20" s="225">
        <v>10127000</v>
      </c>
      <c r="H20" s="223">
        <v>0</v>
      </c>
      <c r="I20" s="223">
        <v>0</v>
      </c>
      <c r="J20" s="223">
        <v>0</v>
      </c>
      <c r="K20" s="223">
        <v>0</v>
      </c>
      <c r="L20" s="217" t="s">
        <v>592</v>
      </c>
      <c r="M20" s="217"/>
      <c r="N20" s="217"/>
      <c r="O20" s="217">
        <v>0</v>
      </c>
    </row>
    <row r="21" spans="1:15" s="28" customFormat="1" ht="20.399999999999999" x14ac:dyDescent="0.25">
      <c r="A21" s="216">
        <v>15</v>
      </c>
      <c r="B21" s="218" t="s">
        <v>349</v>
      </c>
      <c r="C21" s="228">
        <v>0</v>
      </c>
      <c r="D21" s="229">
        <v>0</v>
      </c>
      <c r="E21" s="229">
        <v>101600</v>
      </c>
      <c r="F21" s="227">
        <v>0</v>
      </c>
      <c r="G21" s="225">
        <v>0</v>
      </c>
      <c r="H21" s="223">
        <v>0</v>
      </c>
      <c r="I21" s="223">
        <v>0</v>
      </c>
      <c r="J21" s="223">
        <v>0</v>
      </c>
      <c r="K21" s="223">
        <v>0</v>
      </c>
      <c r="L21" s="217"/>
      <c r="M21" s="217" t="s">
        <v>592</v>
      </c>
      <c r="N21" s="217"/>
      <c r="O21" s="217">
        <v>0</v>
      </c>
    </row>
    <row r="22" spans="1:15" s="28" customFormat="1" ht="13.2" customHeight="1" x14ac:dyDescent="0.25">
      <c r="A22" s="216">
        <v>16</v>
      </c>
      <c r="B22" s="218" t="s">
        <v>150</v>
      </c>
      <c r="C22" s="226">
        <v>0</v>
      </c>
      <c r="D22" s="223">
        <v>0</v>
      </c>
      <c r="E22" s="223">
        <v>8574195</v>
      </c>
      <c r="F22" s="223">
        <v>0</v>
      </c>
      <c r="G22" s="225">
        <v>0</v>
      </c>
      <c r="H22" s="223">
        <v>0</v>
      </c>
      <c r="I22" s="223">
        <v>0</v>
      </c>
      <c r="J22" s="223">
        <v>0</v>
      </c>
      <c r="K22" s="223">
        <v>0</v>
      </c>
      <c r="L22" s="217" t="s">
        <v>592</v>
      </c>
      <c r="M22" s="217"/>
      <c r="N22" s="217"/>
      <c r="O22" s="217">
        <v>0</v>
      </c>
    </row>
    <row r="23" spans="1:15" s="28" customFormat="1" ht="13.2" customHeight="1" x14ac:dyDescent="0.25">
      <c r="A23" s="216">
        <v>17</v>
      </c>
      <c r="B23" s="218" t="s">
        <v>347</v>
      </c>
      <c r="C23" s="226">
        <v>33677142</v>
      </c>
      <c r="D23" s="223">
        <v>4141311</v>
      </c>
      <c r="E23" s="223">
        <v>5935892</v>
      </c>
      <c r="F23" s="227">
        <v>0</v>
      </c>
      <c r="G23" s="225">
        <v>0</v>
      </c>
      <c r="H23" s="223">
        <v>3818790</v>
      </c>
      <c r="I23" s="223">
        <v>0</v>
      </c>
      <c r="J23" s="223">
        <v>0</v>
      </c>
      <c r="K23" s="223">
        <v>0</v>
      </c>
      <c r="L23" s="217" t="s">
        <v>592</v>
      </c>
      <c r="M23" s="217"/>
      <c r="N23" s="217"/>
      <c r="O23" s="217">
        <v>8</v>
      </c>
    </row>
    <row r="24" spans="1:15" s="28" customFormat="1" ht="13.2" customHeight="1" x14ac:dyDescent="0.25">
      <c r="A24" s="216">
        <v>18</v>
      </c>
      <c r="B24" s="218" t="s">
        <v>620</v>
      </c>
      <c r="C24" s="230">
        <v>0</v>
      </c>
      <c r="D24" s="223">
        <v>0</v>
      </c>
      <c r="E24" s="223">
        <v>5246679</v>
      </c>
      <c r="F24" s="223">
        <v>0</v>
      </c>
      <c r="G24" s="225">
        <v>0</v>
      </c>
      <c r="H24" s="223">
        <v>87046</v>
      </c>
      <c r="I24" s="223">
        <v>0</v>
      </c>
      <c r="J24" s="223">
        <v>0</v>
      </c>
      <c r="K24" s="223">
        <v>0</v>
      </c>
      <c r="L24" s="217" t="s">
        <v>592</v>
      </c>
      <c r="M24" s="217"/>
      <c r="N24" s="217"/>
      <c r="O24" s="217">
        <v>0</v>
      </c>
    </row>
    <row r="25" spans="1:15" s="28" customFormat="1" ht="13.2" customHeight="1" x14ac:dyDescent="0.25">
      <c r="A25" s="216">
        <v>19</v>
      </c>
      <c r="B25" s="218" t="s">
        <v>151</v>
      </c>
      <c r="C25" s="223">
        <v>0</v>
      </c>
      <c r="D25" s="223">
        <v>0</v>
      </c>
      <c r="E25" s="223">
        <v>1422767</v>
      </c>
      <c r="F25" s="227">
        <v>0</v>
      </c>
      <c r="G25" s="225">
        <v>0</v>
      </c>
      <c r="H25" s="223">
        <v>0</v>
      </c>
      <c r="I25" s="223">
        <v>0</v>
      </c>
      <c r="J25" s="223">
        <v>0</v>
      </c>
      <c r="K25" s="223">
        <v>0</v>
      </c>
      <c r="L25" s="217" t="s">
        <v>592</v>
      </c>
      <c r="M25" s="217"/>
      <c r="N25" s="217"/>
      <c r="O25" s="217">
        <v>0</v>
      </c>
    </row>
    <row r="26" spans="1:15" s="28" customFormat="1" ht="13.2" customHeight="1" x14ac:dyDescent="0.25">
      <c r="A26" s="216">
        <v>20</v>
      </c>
      <c r="B26" s="218" t="s">
        <v>152</v>
      </c>
      <c r="C26" s="231">
        <v>0</v>
      </c>
      <c r="D26" s="223">
        <v>0</v>
      </c>
      <c r="E26" s="223">
        <v>1543549</v>
      </c>
      <c r="F26" s="223">
        <v>0</v>
      </c>
      <c r="G26" s="232">
        <v>0</v>
      </c>
      <c r="H26" s="223">
        <v>0</v>
      </c>
      <c r="I26" s="223">
        <v>0</v>
      </c>
      <c r="J26" s="223">
        <v>0</v>
      </c>
      <c r="K26" s="223">
        <v>0</v>
      </c>
      <c r="L26" s="217" t="s">
        <v>592</v>
      </c>
      <c r="M26" s="217"/>
      <c r="N26" s="217"/>
      <c r="O26" s="217">
        <v>0</v>
      </c>
    </row>
    <row r="27" spans="1:15" s="28" customFormat="1" ht="13.2" customHeight="1" x14ac:dyDescent="0.25">
      <c r="A27" s="216">
        <v>21</v>
      </c>
      <c r="B27" s="218" t="s">
        <v>153</v>
      </c>
      <c r="C27" s="226">
        <v>0</v>
      </c>
      <c r="D27" s="223">
        <v>0</v>
      </c>
      <c r="E27" s="223">
        <v>4346432</v>
      </c>
      <c r="F27" s="227">
        <v>0</v>
      </c>
      <c r="G27" s="225">
        <v>0</v>
      </c>
      <c r="H27" s="223">
        <v>0</v>
      </c>
      <c r="I27" s="223">
        <v>0</v>
      </c>
      <c r="J27" s="223">
        <v>0</v>
      </c>
      <c r="K27" s="223">
        <v>0</v>
      </c>
      <c r="L27" s="217" t="s">
        <v>592</v>
      </c>
      <c r="M27" s="217"/>
      <c r="N27" s="217"/>
      <c r="O27" s="217">
        <v>0</v>
      </c>
    </row>
    <row r="28" spans="1:15" s="28" customFormat="1" ht="13.2" customHeight="1" x14ac:dyDescent="0.25">
      <c r="A28" s="216">
        <v>22</v>
      </c>
      <c r="B28" s="218" t="s">
        <v>786</v>
      </c>
      <c r="C28" s="226">
        <v>0</v>
      </c>
      <c r="D28" s="223">
        <v>0</v>
      </c>
      <c r="E28" s="223">
        <v>264800</v>
      </c>
      <c r="F28" s="227">
        <v>0</v>
      </c>
      <c r="G28" s="225">
        <v>0</v>
      </c>
      <c r="H28" s="223">
        <v>0</v>
      </c>
      <c r="I28" s="223">
        <v>0</v>
      </c>
      <c r="J28" s="223">
        <v>0</v>
      </c>
      <c r="K28" s="223">
        <v>0</v>
      </c>
      <c r="L28" s="217" t="s">
        <v>592</v>
      </c>
      <c r="M28" s="217"/>
      <c r="N28" s="217"/>
      <c r="O28" s="217">
        <v>0</v>
      </c>
    </row>
    <row r="29" spans="1:15" s="28" customFormat="1" ht="20.399999999999999" x14ac:dyDescent="0.25">
      <c r="A29" s="216">
        <v>23</v>
      </c>
      <c r="B29" s="299" t="s">
        <v>708</v>
      </c>
      <c r="C29" s="226">
        <v>823698</v>
      </c>
      <c r="D29" s="223">
        <v>74054</v>
      </c>
      <c r="E29" s="223">
        <v>0</v>
      </c>
      <c r="F29" s="223">
        <v>0</v>
      </c>
      <c r="G29" s="225">
        <v>0</v>
      </c>
      <c r="H29" s="223">
        <v>0</v>
      </c>
      <c r="I29" s="223">
        <v>0</v>
      </c>
      <c r="J29" s="223">
        <v>0</v>
      </c>
      <c r="K29" s="223">
        <v>0</v>
      </c>
      <c r="L29" s="217" t="s">
        <v>592</v>
      </c>
      <c r="M29" s="217"/>
      <c r="N29" s="217"/>
      <c r="O29" s="217">
        <v>0</v>
      </c>
    </row>
    <row r="30" spans="1:15" s="28" customFormat="1" ht="20.399999999999999" x14ac:dyDescent="0.25">
      <c r="A30" s="216">
        <v>24</v>
      </c>
      <c r="B30" s="218" t="s">
        <v>154</v>
      </c>
      <c r="C30" s="233">
        <v>13700530</v>
      </c>
      <c r="D30" s="223">
        <v>1851823</v>
      </c>
      <c r="E30" s="223">
        <v>70098039</v>
      </c>
      <c r="F30" s="227">
        <v>0</v>
      </c>
      <c r="G30" s="234">
        <v>130000</v>
      </c>
      <c r="H30" s="223">
        <v>4436368</v>
      </c>
      <c r="I30" s="223">
        <v>0</v>
      </c>
      <c r="J30" s="223">
        <v>0</v>
      </c>
      <c r="K30" s="223">
        <v>0</v>
      </c>
      <c r="L30" s="217"/>
      <c r="M30" s="217" t="s">
        <v>592</v>
      </c>
      <c r="N30" s="217"/>
      <c r="O30" s="217">
        <v>3</v>
      </c>
    </row>
    <row r="31" spans="1:15" s="28" customFormat="1" ht="13.2" customHeight="1" x14ac:dyDescent="0.25">
      <c r="A31" s="216">
        <v>25</v>
      </c>
      <c r="B31" s="218" t="s">
        <v>155</v>
      </c>
      <c r="C31" s="233">
        <v>541600</v>
      </c>
      <c r="D31" s="223">
        <v>63365</v>
      </c>
      <c r="E31" s="223">
        <v>376641</v>
      </c>
      <c r="F31" s="223">
        <v>0</v>
      </c>
      <c r="G31" s="234">
        <v>0</v>
      </c>
      <c r="H31" s="223">
        <v>216738</v>
      </c>
      <c r="I31" s="223">
        <v>0</v>
      </c>
      <c r="J31" s="223">
        <v>0</v>
      </c>
      <c r="K31" s="223">
        <v>0</v>
      </c>
      <c r="L31" s="217" t="s">
        <v>592</v>
      </c>
      <c r="M31" s="217"/>
      <c r="N31" s="217"/>
      <c r="O31" s="217">
        <v>0</v>
      </c>
    </row>
    <row r="32" spans="1:15" s="28" customFormat="1" ht="20.399999999999999" x14ac:dyDescent="0.25">
      <c r="A32" s="216">
        <v>26</v>
      </c>
      <c r="B32" s="218" t="s">
        <v>348</v>
      </c>
      <c r="C32" s="231">
        <v>10396319</v>
      </c>
      <c r="D32" s="223">
        <v>1421375</v>
      </c>
      <c r="E32" s="223">
        <v>2434381</v>
      </c>
      <c r="F32" s="223">
        <v>0</v>
      </c>
      <c r="G32" s="232">
        <v>0</v>
      </c>
      <c r="H32" s="223">
        <v>57810</v>
      </c>
      <c r="I32" s="223">
        <v>0</v>
      </c>
      <c r="J32" s="223">
        <v>0</v>
      </c>
      <c r="K32" s="223">
        <v>0</v>
      </c>
      <c r="L32" s="217" t="s">
        <v>592</v>
      </c>
      <c r="M32" s="217"/>
      <c r="N32" s="217"/>
      <c r="O32" s="217">
        <v>3</v>
      </c>
    </row>
    <row r="33" spans="1:16" s="28" customFormat="1" ht="13.2" customHeight="1" x14ac:dyDescent="0.25">
      <c r="A33" s="216">
        <v>27</v>
      </c>
      <c r="B33" s="218" t="s">
        <v>156</v>
      </c>
      <c r="C33" s="231">
        <v>0</v>
      </c>
      <c r="D33" s="223">
        <v>0</v>
      </c>
      <c r="E33" s="223">
        <v>541782</v>
      </c>
      <c r="F33" s="223">
        <v>0</v>
      </c>
      <c r="G33" s="232">
        <v>0</v>
      </c>
      <c r="H33" s="223">
        <v>0</v>
      </c>
      <c r="I33" s="223">
        <v>0</v>
      </c>
      <c r="J33" s="223">
        <v>0</v>
      </c>
      <c r="K33" s="223">
        <v>0</v>
      </c>
      <c r="L33" s="217"/>
      <c r="M33" s="217" t="s">
        <v>592</v>
      </c>
      <c r="N33" s="217"/>
      <c r="O33" s="217">
        <v>0</v>
      </c>
    </row>
    <row r="34" spans="1:16" s="28" customFormat="1" ht="12" x14ac:dyDescent="0.25">
      <c r="A34" s="216">
        <v>28</v>
      </c>
      <c r="B34" s="218" t="s">
        <v>157</v>
      </c>
      <c r="C34" s="226">
        <v>0</v>
      </c>
      <c r="D34" s="235">
        <v>0</v>
      </c>
      <c r="E34" s="223">
        <v>0</v>
      </c>
      <c r="F34" s="223">
        <v>0</v>
      </c>
      <c r="G34" s="225">
        <v>8141351</v>
      </c>
      <c r="H34" s="223">
        <v>0</v>
      </c>
      <c r="I34" s="223">
        <v>0</v>
      </c>
      <c r="J34" s="223">
        <v>0</v>
      </c>
      <c r="K34" s="223">
        <v>0</v>
      </c>
      <c r="L34" s="217"/>
      <c r="M34" s="217" t="s">
        <v>592</v>
      </c>
      <c r="N34" s="217"/>
      <c r="O34" s="217">
        <v>0</v>
      </c>
    </row>
    <row r="35" spans="1:16" s="28" customFormat="1" ht="12" x14ac:dyDescent="0.25">
      <c r="A35" s="216">
        <v>29</v>
      </c>
      <c r="B35" s="218" t="s">
        <v>621</v>
      </c>
      <c r="C35" s="226">
        <v>17447665</v>
      </c>
      <c r="D35" s="223">
        <v>2053672</v>
      </c>
      <c r="E35" s="223">
        <v>0</v>
      </c>
      <c r="F35" s="223">
        <v>0</v>
      </c>
      <c r="G35" s="225">
        <v>0</v>
      </c>
      <c r="H35" s="223">
        <v>0</v>
      </c>
      <c r="I35" s="223">
        <v>0</v>
      </c>
      <c r="J35" s="223">
        <v>0</v>
      </c>
      <c r="K35" s="223">
        <v>0</v>
      </c>
      <c r="L35" s="217" t="s">
        <v>592</v>
      </c>
      <c r="M35" s="217"/>
      <c r="N35" s="217"/>
      <c r="O35" s="217">
        <v>3</v>
      </c>
    </row>
    <row r="36" spans="1:16" s="28" customFormat="1" ht="20.399999999999999" x14ac:dyDescent="0.25">
      <c r="A36" s="216">
        <v>30</v>
      </c>
      <c r="B36" s="218" t="s">
        <v>622</v>
      </c>
      <c r="C36" s="226">
        <v>0</v>
      </c>
      <c r="D36" s="223">
        <v>0</v>
      </c>
      <c r="E36" s="223">
        <v>9237892</v>
      </c>
      <c r="F36" s="223">
        <v>0</v>
      </c>
      <c r="G36" s="225">
        <v>0</v>
      </c>
      <c r="H36" s="223">
        <v>0</v>
      </c>
      <c r="I36" s="223">
        <v>0</v>
      </c>
      <c r="J36" s="223">
        <v>0</v>
      </c>
      <c r="K36" s="223">
        <v>0</v>
      </c>
      <c r="L36" s="217" t="s">
        <v>592</v>
      </c>
      <c r="M36" s="217"/>
      <c r="N36" s="217"/>
      <c r="O36" s="217">
        <v>0</v>
      </c>
    </row>
    <row r="37" spans="1:16" s="28" customFormat="1" ht="13.2" customHeight="1" x14ac:dyDescent="0.25">
      <c r="A37" s="216">
        <v>31</v>
      </c>
      <c r="B37" s="218" t="s">
        <v>623</v>
      </c>
      <c r="C37" s="236">
        <v>0</v>
      </c>
      <c r="D37" s="235">
        <v>0</v>
      </c>
      <c r="E37" s="235">
        <v>1583400</v>
      </c>
      <c r="F37" s="223">
        <v>0</v>
      </c>
      <c r="G37" s="225">
        <v>0</v>
      </c>
      <c r="H37" s="223">
        <v>0</v>
      </c>
      <c r="I37" s="223">
        <v>0</v>
      </c>
      <c r="J37" s="223">
        <v>0</v>
      </c>
      <c r="K37" s="223">
        <v>0</v>
      </c>
      <c r="L37" s="217" t="s">
        <v>592</v>
      </c>
      <c r="M37" s="217"/>
      <c r="N37" s="217"/>
      <c r="O37" s="217">
        <v>0</v>
      </c>
      <c r="P37" s="219"/>
    </row>
    <row r="38" spans="1:16" s="28" customFormat="1" ht="20.399999999999999" x14ac:dyDescent="0.25">
      <c r="A38" s="216">
        <v>32</v>
      </c>
      <c r="B38" s="218" t="s">
        <v>624</v>
      </c>
      <c r="C38" s="236">
        <v>0</v>
      </c>
      <c r="D38" s="235">
        <v>176021</v>
      </c>
      <c r="E38" s="235">
        <v>1179004</v>
      </c>
      <c r="F38" s="223">
        <v>2672335</v>
      </c>
      <c r="G38" s="234">
        <v>0</v>
      </c>
      <c r="H38" s="223">
        <v>0</v>
      </c>
      <c r="I38" s="223">
        <v>0</v>
      </c>
      <c r="J38" s="223">
        <v>0</v>
      </c>
      <c r="K38" s="223">
        <v>0</v>
      </c>
      <c r="L38" s="217" t="s">
        <v>592</v>
      </c>
      <c r="M38" s="217"/>
      <c r="N38" s="217"/>
      <c r="O38" s="217">
        <v>0</v>
      </c>
    </row>
    <row r="39" spans="1:16" s="28" customFormat="1" ht="20.399999999999999" x14ac:dyDescent="0.25">
      <c r="A39" s="216">
        <v>33</v>
      </c>
      <c r="B39" s="218" t="s">
        <v>787</v>
      </c>
      <c r="C39" s="236">
        <v>0</v>
      </c>
      <c r="D39" s="235">
        <v>0</v>
      </c>
      <c r="E39" s="235">
        <v>0</v>
      </c>
      <c r="F39" s="223">
        <v>0</v>
      </c>
      <c r="G39" s="234">
        <v>0</v>
      </c>
      <c r="H39" s="223">
        <v>0</v>
      </c>
      <c r="I39" s="223">
        <v>0</v>
      </c>
      <c r="J39" s="223">
        <v>0</v>
      </c>
      <c r="K39" s="223">
        <v>301083601</v>
      </c>
      <c r="L39" s="217"/>
      <c r="M39" s="217" t="s">
        <v>592</v>
      </c>
      <c r="N39" s="217"/>
      <c r="O39" s="217">
        <v>0</v>
      </c>
    </row>
    <row r="40" spans="1:16" s="28" customFormat="1" ht="12.75" customHeight="1" x14ac:dyDescent="0.25">
      <c r="A40" s="216">
        <v>34</v>
      </c>
      <c r="B40" s="240" t="s">
        <v>181</v>
      </c>
      <c r="C40" s="237">
        <f>SUM(C8:C39)</f>
        <v>94573925</v>
      </c>
      <c r="D40" s="237">
        <f t="shared" ref="D40:K40" si="0">SUM(D8:D39)</f>
        <v>12142522</v>
      </c>
      <c r="E40" s="237">
        <f t="shared" si="0"/>
        <v>171480317</v>
      </c>
      <c r="F40" s="237">
        <f t="shared" si="0"/>
        <v>2672335</v>
      </c>
      <c r="G40" s="237">
        <f t="shared" si="0"/>
        <v>47753830</v>
      </c>
      <c r="H40" s="237">
        <f t="shared" si="0"/>
        <v>145843358</v>
      </c>
      <c r="I40" s="237">
        <f t="shared" si="0"/>
        <v>0</v>
      </c>
      <c r="J40" s="237">
        <f t="shared" si="0"/>
        <v>0</v>
      </c>
      <c r="K40" s="237">
        <f t="shared" si="0"/>
        <v>332227551</v>
      </c>
      <c r="L40" s="217"/>
      <c r="M40" s="217"/>
      <c r="N40" s="217"/>
      <c r="O40" s="217">
        <f>SUM(O8:O38)</f>
        <v>18</v>
      </c>
    </row>
    <row r="41" spans="1:16" s="28" customFormat="1" ht="12.75" customHeight="1" x14ac:dyDescent="0.25">
      <c r="A41" s="216">
        <v>35</v>
      </c>
      <c r="B41" s="265" t="s">
        <v>612</v>
      </c>
      <c r="C41" s="238">
        <f>C8+C9+C10+C11+C12+C14+C15+C16+C18+C19+C20+C22+C23+C24+C25+C26+C27+C29+C31+C32+C35+C36+C37+C38+C28+C13</f>
        <v>80388960</v>
      </c>
      <c r="D41" s="238">
        <f t="shared" ref="D41:K41" si="1">D8+D9+D10+D11+D12+D14+D15+D16+D18+D19+D20+D22+D23+D24+D25+D26+D27+D29+D31+D32+D35+D36+D37+D38+D28+D13</f>
        <v>10234021</v>
      </c>
      <c r="E41" s="238">
        <f t="shared" si="1"/>
        <v>80414857</v>
      </c>
      <c r="F41" s="238">
        <f t="shared" si="1"/>
        <v>2672335</v>
      </c>
      <c r="G41" s="238">
        <f t="shared" si="1"/>
        <v>39482479</v>
      </c>
      <c r="H41" s="238">
        <f t="shared" si="1"/>
        <v>8607684</v>
      </c>
      <c r="I41" s="238">
        <f t="shared" si="1"/>
        <v>0</v>
      </c>
      <c r="J41" s="238">
        <f t="shared" si="1"/>
        <v>0</v>
      </c>
      <c r="K41" s="238">
        <f t="shared" si="1"/>
        <v>31143950</v>
      </c>
      <c r="L41" s="217"/>
      <c r="M41" s="217"/>
      <c r="N41" s="217"/>
      <c r="O41" s="217"/>
    </row>
    <row r="42" spans="1:16" s="28" customFormat="1" ht="12.75" customHeight="1" x14ac:dyDescent="0.25">
      <c r="A42" s="216">
        <v>36</v>
      </c>
      <c r="B42" s="265" t="s">
        <v>613</v>
      </c>
      <c r="C42" s="238">
        <f>C17+C21+C30+C33+C34+C39</f>
        <v>14184965</v>
      </c>
      <c r="D42" s="238">
        <f t="shared" ref="D42:K42" si="2">D17+D21+D30+D33+D34+D39</f>
        <v>1908501</v>
      </c>
      <c r="E42" s="238">
        <f t="shared" si="2"/>
        <v>91065460</v>
      </c>
      <c r="F42" s="238">
        <f t="shared" si="2"/>
        <v>0</v>
      </c>
      <c r="G42" s="238">
        <f t="shared" si="2"/>
        <v>8271351</v>
      </c>
      <c r="H42" s="238">
        <f t="shared" si="2"/>
        <v>137235674</v>
      </c>
      <c r="I42" s="238">
        <f t="shared" si="2"/>
        <v>0</v>
      </c>
      <c r="J42" s="238">
        <f t="shared" si="2"/>
        <v>0</v>
      </c>
      <c r="K42" s="238">
        <f t="shared" si="2"/>
        <v>301083601</v>
      </c>
      <c r="L42" s="217"/>
      <c r="M42" s="217"/>
      <c r="N42" s="217"/>
      <c r="O42" s="217"/>
    </row>
    <row r="43" spans="1:16" s="28" customFormat="1" ht="12.75" customHeight="1" x14ac:dyDescent="0.25">
      <c r="A43" s="216">
        <v>37</v>
      </c>
      <c r="B43" s="265" t="s">
        <v>649</v>
      </c>
      <c r="C43" s="238">
        <v>0</v>
      </c>
      <c r="D43" s="238">
        <v>0</v>
      </c>
      <c r="E43" s="238">
        <v>0</v>
      </c>
      <c r="F43" s="238">
        <v>0</v>
      </c>
      <c r="G43" s="238">
        <v>0</v>
      </c>
      <c r="H43" s="238">
        <v>0</v>
      </c>
      <c r="I43" s="238">
        <v>0</v>
      </c>
      <c r="J43" s="238">
        <v>0</v>
      </c>
      <c r="K43" s="238">
        <v>0</v>
      </c>
      <c r="L43" s="217"/>
      <c r="M43" s="217"/>
      <c r="N43" s="217"/>
      <c r="O43" s="217"/>
    </row>
    <row r="44" spans="1:16" s="28" customFormat="1" ht="20.399999999999999" x14ac:dyDescent="0.25">
      <c r="A44" s="216">
        <v>38</v>
      </c>
      <c r="B44" s="265" t="s">
        <v>658</v>
      </c>
      <c r="C44" s="238">
        <v>0</v>
      </c>
      <c r="D44" s="238">
        <v>0</v>
      </c>
      <c r="E44" s="238">
        <v>0</v>
      </c>
      <c r="F44" s="238">
        <v>0</v>
      </c>
      <c r="G44" s="238">
        <v>0</v>
      </c>
      <c r="H44" s="238">
        <v>0</v>
      </c>
      <c r="I44" s="238">
        <v>0</v>
      </c>
      <c r="J44" s="238">
        <v>0</v>
      </c>
      <c r="K44" s="238">
        <f>0-K14</f>
        <v>-28695456</v>
      </c>
      <c r="L44" s="217"/>
      <c r="M44" s="217"/>
      <c r="N44" s="217"/>
      <c r="O44" s="217"/>
    </row>
    <row r="45" spans="1:16" s="28" customFormat="1" ht="12.75" customHeight="1" x14ac:dyDescent="0.25">
      <c r="A45" s="216">
        <v>39</v>
      </c>
      <c r="B45" s="241" t="s">
        <v>626</v>
      </c>
      <c r="C45" s="239">
        <f>SUM(C41:C44)</f>
        <v>94573925</v>
      </c>
      <c r="D45" s="239">
        <f t="shared" ref="D45:K45" si="3">SUM(D41:D44)</f>
        <v>12142522</v>
      </c>
      <c r="E45" s="239">
        <f t="shared" si="3"/>
        <v>171480317</v>
      </c>
      <c r="F45" s="239">
        <f t="shared" si="3"/>
        <v>2672335</v>
      </c>
      <c r="G45" s="239">
        <f>SUM(G41:G44)</f>
        <v>47753830</v>
      </c>
      <c r="H45" s="239">
        <f t="shared" si="3"/>
        <v>145843358</v>
      </c>
      <c r="I45" s="239">
        <f t="shared" si="3"/>
        <v>0</v>
      </c>
      <c r="J45" s="239">
        <f t="shared" si="3"/>
        <v>0</v>
      </c>
      <c r="K45" s="239">
        <f t="shared" si="3"/>
        <v>303532095</v>
      </c>
      <c r="L45" s="217"/>
      <c r="M45" s="217"/>
      <c r="N45" s="217"/>
      <c r="O45" s="217"/>
    </row>
    <row r="46" spans="1:16" s="27" customFormat="1" x14ac:dyDescent="0.25"/>
    <row r="47" spans="1:16" s="27" customFormat="1" x14ac:dyDescent="0.25">
      <c r="C47" s="219"/>
      <c r="I47" s="220"/>
      <c r="K47" s="220"/>
    </row>
    <row r="48" spans="1:1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</sheetData>
  <sheetProtection selectLockedCells="1" selectUnlockedCells="1"/>
  <mergeCells count="1">
    <mergeCell ref="A4:O4"/>
  </mergeCells>
  <pageMargins left="0.74791666666666667" right="0.74791666666666667" top="0.98402777777777772" bottom="0.98402777777777772" header="0.51180555555555551" footer="0.51180555555555551"/>
  <pageSetup paperSize="9" scale="88" firstPageNumber="0" orientation="landscape" r:id="rId1"/>
  <headerFooter alignWithMargins="0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Normal="100" zoomScaleSheetLayoutView="75" workbookViewId="0"/>
  </sheetViews>
  <sheetFormatPr defaultColWidth="8.88671875" defaultRowHeight="13.2" x14ac:dyDescent="0.25"/>
  <cols>
    <col min="1" max="1" width="3.109375" style="30" customWidth="1"/>
    <col min="2" max="2" width="32.109375" style="30" customWidth="1"/>
    <col min="3" max="10" width="10" style="30" customWidth="1"/>
    <col min="11" max="13" width="7.33203125" style="30" customWidth="1"/>
    <col min="14" max="16384" width="8.88671875" style="30"/>
  </cols>
  <sheetData>
    <row r="1" spans="1:13" s="28" customFormat="1" ht="12" x14ac:dyDescent="0.25">
      <c r="M1" s="50" t="s">
        <v>261</v>
      </c>
    </row>
    <row r="2" spans="1:13" s="28" customFormat="1" ht="12" x14ac:dyDescent="0.25">
      <c r="A2" s="31"/>
      <c r="B2" s="31"/>
      <c r="C2" s="31"/>
      <c r="D2" s="31"/>
      <c r="E2" s="31"/>
      <c r="F2" s="31"/>
      <c r="G2" s="31"/>
      <c r="H2" s="31"/>
      <c r="M2" s="45" t="str">
        <f>'1. melléklet'!E2</f>
        <v>a  7/2024. (V.30.) önkormányzati rendelethez</v>
      </c>
    </row>
    <row r="3" spans="1:13" s="28" customFormat="1" ht="6.75" customHeight="1" x14ac:dyDescent="0.25">
      <c r="A3" s="29"/>
    </row>
    <row r="4" spans="1:13" s="28" customFormat="1" ht="12" x14ac:dyDescent="0.25">
      <c r="A4" s="350" t="s">
        <v>790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3" s="28" customFormat="1" ht="12" x14ac:dyDescent="0.2">
      <c r="L5" s="101"/>
      <c r="M5" s="101"/>
    </row>
    <row r="6" spans="1:13" s="28" customFormat="1" ht="12" x14ac:dyDescent="0.25">
      <c r="A6" s="216"/>
      <c r="B6" s="216" t="s">
        <v>241</v>
      </c>
      <c r="C6" s="216" t="s">
        <v>242</v>
      </c>
      <c r="D6" s="216" t="s">
        <v>243</v>
      </c>
      <c r="E6" s="216" t="s">
        <v>244</v>
      </c>
      <c r="F6" s="216" t="s">
        <v>245</v>
      </c>
      <c r="G6" s="216" t="s">
        <v>246</v>
      </c>
      <c r="H6" s="216" t="s">
        <v>247</v>
      </c>
      <c r="I6" s="216" t="s">
        <v>248</v>
      </c>
      <c r="J6" s="216" t="s">
        <v>249</v>
      </c>
      <c r="K6" s="216" t="s">
        <v>250</v>
      </c>
      <c r="L6" s="216" t="s">
        <v>610</v>
      </c>
      <c r="M6" s="217" t="s">
        <v>252</v>
      </c>
    </row>
    <row r="7" spans="1:13" s="28" customFormat="1" ht="51" x14ac:dyDescent="0.25">
      <c r="A7" s="216">
        <v>1</v>
      </c>
      <c r="B7" s="216" t="s">
        <v>611</v>
      </c>
      <c r="C7" s="221" t="s">
        <v>311</v>
      </c>
      <c r="D7" s="221" t="s">
        <v>629</v>
      </c>
      <c r="E7" s="221" t="s">
        <v>71</v>
      </c>
      <c r="F7" s="221" t="s">
        <v>20</v>
      </c>
      <c r="G7" s="221" t="s">
        <v>314</v>
      </c>
      <c r="H7" s="221" t="s">
        <v>630</v>
      </c>
      <c r="I7" s="221" t="s">
        <v>631</v>
      </c>
      <c r="J7" s="221" t="s">
        <v>307</v>
      </c>
      <c r="K7" s="216" t="s">
        <v>612</v>
      </c>
      <c r="L7" s="216" t="s">
        <v>613</v>
      </c>
      <c r="M7" s="216" t="s">
        <v>614</v>
      </c>
    </row>
    <row r="8" spans="1:13" s="28" customFormat="1" ht="20.399999999999999" x14ac:dyDescent="0.25">
      <c r="A8" s="216">
        <v>2</v>
      </c>
      <c r="B8" s="218" t="s">
        <v>615</v>
      </c>
      <c r="C8" s="222">
        <v>3906648</v>
      </c>
      <c r="D8" s="222">
        <v>0</v>
      </c>
      <c r="E8" s="222">
        <v>0</v>
      </c>
      <c r="F8" s="223">
        <v>18923271</v>
      </c>
      <c r="G8" s="224">
        <v>0</v>
      </c>
      <c r="H8" s="223">
        <v>0</v>
      </c>
      <c r="I8" s="223">
        <v>126995</v>
      </c>
      <c r="J8" s="223">
        <v>0</v>
      </c>
      <c r="K8" s="217" t="s">
        <v>592</v>
      </c>
      <c r="L8" s="217"/>
      <c r="M8" s="217"/>
    </row>
    <row r="9" spans="1:13" s="28" customFormat="1" ht="13.2" customHeight="1" x14ac:dyDescent="0.25">
      <c r="A9" s="216">
        <v>3</v>
      </c>
      <c r="B9" s="218" t="s">
        <v>616</v>
      </c>
      <c r="C9" s="225">
        <v>0</v>
      </c>
      <c r="D9" s="223">
        <v>0</v>
      </c>
      <c r="E9" s="223">
        <v>0</v>
      </c>
      <c r="F9" s="223">
        <v>686308</v>
      </c>
      <c r="G9" s="225">
        <v>0</v>
      </c>
      <c r="H9" s="223">
        <v>0</v>
      </c>
      <c r="I9" s="223">
        <v>0</v>
      </c>
      <c r="J9" s="223">
        <v>0</v>
      </c>
      <c r="K9" s="217" t="s">
        <v>592</v>
      </c>
      <c r="L9" s="217"/>
      <c r="M9" s="217"/>
    </row>
    <row r="10" spans="1:13" s="28" customFormat="1" ht="20.399999999999999" x14ac:dyDescent="0.25">
      <c r="A10" s="216">
        <v>4</v>
      </c>
      <c r="B10" s="218" t="s">
        <v>617</v>
      </c>
      <c r="C10" s="225">
        <v>0</v>
      </c>
      <c r="D10" s="223">
        <v>0</v>
      </c>
      <c r="E10" s="222">
        <v>0</v>
      </c>
      <c r="F10" s="223">
        <v>8426606</v>
      </c>
      <c r="G10" s="225">
        <v>0</v>
      </c>
      <c r="H10" s="223">
        <v>0</v>
      </c>
      <c r="I10" s="223">
        <v>5555</v>
      </c>
      <c r="J10" s="223">
        <v>0</v>
      </c>
      <c r="K10" s="217" t="s">
        <v>592</v>
      </c>
      <c r="L10" s="217"/>
      <c r="M10" s="217"/>
    </row>
    <row r="11" spans="1:13" s="28" customFormat="1" ht="20.399999999999999" x14ac:dyDescent="0.25">
      <c r="A11" s="216">
        <v>5</v>
      </c>
      <c r="B11" s="218" t="s">
        <v>618</v>
      </c>
      <c r="C11" s="225">
        <v>0</v>
      </c>
      <c r="D11" s="223">
        <v>0</v>
      </c>
      <c r="E11" s="223">
        <v>0</v>
      </c>
      <c r="F11" s="223">
        <v>0</v>
      </c>
      <c r="G11" s="225">
        <v>0</v>
      </c>
      <c r="H11" s="223">
        <v>687246</v>
      </c>
      <c r="I11" s="223">
        <v>0</v>
      </c>
      <c r="J11" s="223">
        <v>0</v>
      </c>
      <c r="K11" s="217" t="s">
        <v>592</v>
      </c>
      <c r="L11" s="217"/>
      <c r="M11" s="217"/>
    </row>
    <row r="12" spans="1:13" s="28" customFormat="1" ht="20.399999999999999" x14ac:dyDescent="0.25">
      <c r="A12" s="216">
        <v>6</v>
      </c>
      <c r="B12" s="218" t="s">
        <v>619</v>
      </c>
      <c r="C12" s="225">
        <v>75018429</v>
      </c>
      <c r="D12" s="223">
        <v>0</v>
      </c>
      <c r="E12" s="222">
        <v>0</v>
      </c>
      <c r="F12" s="223">
        <v>0</v>
      </c>
      <c r="G12" s="225">
        <v>0</v>
      </c>
      <c r="H12" s="223">
        <v>0</v>
      </c>
      <c r="I12" s="223">
        <v>0</v>
      </c>
      <c r="J12" s="223">
        <v>2367073</v>
      </c>
      <c r="K12" s="217" t="s">
        <v>592</v>
      </c>
      <c r="L12" s="217"/>
      <c r="M12" s="217"/>
    </row>
    <row r="13" spans="1:13" s="28" customFormat="1" ht="12" x14ac:dyDescent="0.25">
      <c r="A13" s="216">
        <v>7</v>
      </c>
      <c r="B13" s="218" t="s">
        <v>146</v>
      </c>
      <c r="C13" s="226">
        <v>25000</v>
      </c>
      <c r="D13" s="223">
        <v>0</v>
      </c>
      <c r="E13" s="223">
        <v>0</v>
      </c>
      <c r="F13" s="223">
        <v>0</v>
      </c>
      <c r="G13" s="225">
        <v>0</v>
      </c>
      <c r="H13" s="223">
        <v>0</v>
      </c>
      <c r="I13" s="223">
        <v>0</v>
      </c>
      <c r="J13" s="223">
        <v>28695456</v>
      </c>
      <c r="K13" s="217" t="s">
        <v>592</v>
      </c>
      <c r="L13" s="217"/>
      <c r="M13" s="217"/>
    </row>
    <row r="14" spans="1:13" s="28" customFormat="1" ht="13.2" customHeight="1" x14ac:dyDescent="0.25">
      <c r="A14" s="216">
        <v>8</v>
      </c>
      <c r="B14" s="218" t="s">
        <v>336</v>
      </c>
      <c r="C14" s="226">
        <v>0</v>
      </c>
      <c r="D14" s="223">
        <v>36216400</v>
      </c>
      <c r="E14" s="222">
        <v>0</v>
      </c>
      <c r="F14" s="223">
        <v>0</v>
      </c>
      <c r="G14" s="225">
        <v>0</v>
      </c>
      <c r="H14" s="223">
        <v>0</v>
      </c>
      <c r="I14" s="223">
        <v>0</v>
      </c>
      <c r="J14" s="223">
        <v>0</v>
      </c>
      <c r="K14" s="217"/>
      <c r="L14" s="217" t="s">
        <v>592</v>
      </c>
      <c r="M14" s="217"/>
    </row>
    <row r="15" spans="1:13" s="28" customFormat="1" ht="12" x14ac:dyDescent="0.25">
      <c r="A15" s="216">
        <v>9</v>
      </c>
      <c r="B15" s="218" t="s">
        <v>149</v>
      </c>
      <c r="C15" s="228">
        <v>0</v>
      </c>
      <c r="D15" s="229">
        <v>0</v>
      </c>
      <c r="E15" s="222">
        <v>0</v>
      </c>
      <c r="F15" s="223">
        <v>10668927</v>
      </c>
      <c r="G15" s="225">
        <v>0</v>
      </c>
      <c r="H15" s="223">
        <v>1204303</v>
      </c>
      <c r="I15" s="223">
        <v>0</v>
      </c>
      <c r="J15" s="223">
        <v>0</v>
      </c>
      <c r="K15" s="217" t="s">
        <v>592</v>
      </c>
      <c r="L15" s="217"/>
      <c r="M15" s="217"/>
    </row>
    <row r="16" spans="1:13" s="28" customFormat="1" ht="20.399999999999999" x14ac:dyDescent="0.25">
      <c r="A16" s="216">
        <v>10</v>
      </c>
      <c r="B16" s="218" t="s">
        <v>349</v>
      </c>
      <c r="C16" s="228">
        <v>0</v>
      </c>
      <c r="D16" s="223">
        <v>13032141</v>
      </c>
      <c r="E16" s="223">
        <v>0</v>
      </c>
      <c r="F16" s="227">
        <v>0</v>
      </c>
      <c r="G16" s="225">
        <v>0</v>
      </c>
      <c r="H16" s="223">
        <v>0</v>
      </c>
      <c r="I16" s="223">
        <v>0</v>
      </c>
      <c r="J16" s="223">
        <v>0</v>
      </c>
      <c r="K16" s="217"/>
      <c r="L16" s="217" t="s">
        <v>592</v>
      </c>
      <c r="M16" s="217"/>
    </row>
    <row r="17" spans="1:14" s="28" customFormat="1" ht="13.2" customHeight="1" x14ac:dyDescent="0.25">
      <c r="A17" s="216">
        <v>11</v>
      </c>
      <c r="B17" s="218" t="s">
        <v>347</v>
      </c>
      <c r="C17" s="226">
        <v>0</v>
      </c>
      <c r="D17" s="229">
        <v>0</v>
      </c>
      <c r="E17" s="223">
        <v>0</v>
      </c>
      <c r="F17" s="227">
        <v>466441</v>
      </c>
      <c r="G17" s="225">
        <v>1727559</v>
      </c>
      <c r="H17" s="223">
        <v>0</v>
      </c>
      <c r="I17" s="223">
        <v>0</v>
      </c>
      <c r="J17" s="223">
        <v>0</v>
      </c>
      <c r="K17" s="217" t="s">
        <v>592</v>
      </c>
      <c r="L17" s="217"/>
      <c r="M17" s="217"/>
    </row>
    <row r="18" spans="1:14" s="28" customFormat="1" ht="13.2" customHeight="1" x14ac:dyDescent="0.25">
      <c r="A18" s="216">
        <v>12</v>
      </c>
      <c r="B18" s="218" t="s">
        <v>620</v>
      </c>
      <c r="C18" s="230">
        <v>0</v>
      </c>
      <c r="D18" s="223">
        <v>0</v>
      </c>
      <c r="E18" s="222">
        <v>0</v>
      </c>
      <c r="F18" s="223">
        <v>0</v>
      </c>
      <c r="G18" s="225">
        <v>0</v>
      </c>
      <c r="H18" s="223">
        <v>7275</v>
      </c>
      <c r="I18" s="223">
        <v>0</v>
      </c>
      <c r="J18" s="223">
        <v>0</v>
      </c>
      <c r="K18" s="217" t="s">
        <v>592</v>
      </c>
      <c r="L18" s="217"/>
      <c r="M18" s="217"/>
    </row>
    <row r="19" spans="1:14" s="28" customFormat="1" ht="13.2" customHeight="1" x14ac:dyDescent="0.25">
      <c r="A19" s="216">
        <v>13</v>
      </c>
      <c r="B19" s="218" t="s">
        <v>153</v>
      </c>
      <c r="C19" s="226">
        <v>2489118</v>
      </c>
      <c r="D19" s="229">
        <v>0</v>
      </c>
      <c r="E19" s="223">
        <v>0</v>
      </c>
      <c r="F19" s="227">
        <v>0</v>
      </c>
      <c r="G19" s="225">
        <v>0</v>
      </c>
      <c r="H19" s="223">
        <v>0</v>
      </c>
      <c r="I19" s="223">
        <v>0</v>
      </c>
      <c r="J19" s="223">
        <v>0</v>
      </c>
      <c r="K19" s="217" t="s">
        <v>592</v>
      </c>
      <c r="L19" s="217"/>
      <c r="M19" s="217"/>
    </row>
    <row r="20" spans="1:14" s="28" customFormat="1" ht="12" x14ac:dyDescent="0.25">
      <c r="A20" s="216">
        <v>14</v>
      </c>
      <c r="B20" s="218" t="s">
        <v>154</v>
      </c>
      <c r="C20" s="233">
        <v>0</v>
      </c>
      <c r="D20" s="223">
        <v>0</v>
      </c>
      <c r="E20" s="223">
        <v>0</v>
      </c>
      <c r="F20" s="227">
        <v>96485795</v>
      </c>
      <c r="G20" s="225">
        <v>20000</v>
      </c>
      <c r="H20" s="223">
        <v>0</v>
      </c>
      <c r="I20" s="223">
        <v>0</v>
      </c>
      <c r="J20" s="223">
        <v>0</v>
      </c>
      <c r="K20" s="217"/>
      <c r="L20" s="217" t="s">
        <v>592</v>
      </c>
      <c r="M20" s="217"/>
    </row>
    <row r="21" spans="1:14" s="28" customFormat="1" ht="20.399999999999999" x14ac:dyDescent="0.25">
      <c r="A21" s="216">
        <v>15</v>
      </c>
      <c r="B21" s="218" t="s">
        <v>348</v>
      </c>
      <c r="C21" s="231">
        <v>0</v>
      </c>
      <c r="D21" s="229">
        <v>0</v>
      </c>
      <c r="E21" s="223">
        <v>0</v>
      </c>
      <c r="F21" s="223">
        <v>0</v>
      </c>
      <c r="G21" s="225">
        <v>0</v>
      </c>
      <c r="H21" s="223">
        <v>0</v>
      </c>
      <c r="I21" s="223">
        <v>0</v>
      </c>
      <c r="J21" s="223">
        <v>0</v>
      </c>
      <c r="K21" s="217" t="s">
        <v>592</v>
      </c>
      <c r="L21" s="217"/>
      <c r="M21" s="217"/>
    </row>
    <row r="22" spans="1:14" s="28" customFormat="1" ht="12" x14ac:dyDescent="0.25">
      <c r="A22" s="216">
        <v>16</v>
      </c>
      <c r="B22" s="218" t="s">
        <v>621</v>
      </c>
      <c r="C22" s="236">
        <v>0</v>
      </c>
      <c r="D22" s="235">
        <v>0</v>
      </c>
      <c r="E22" s="222">
        <v>0</v>
      </c>
      <c r="F22" s="223">
        <v>0</v>
      </c>
      <c r="G22" s="225">
        <v>0</v>
      </c>
      <c r="H22" s="223">
        <v>0</v>
      </c>
      <c r="I22" s="223">
        <v>0</v>
      </c>
      <c r="J22" s="223">
        <v>0</v>
      </c>
      <c r="K22" s="217" t="s">
        <v>592</v>
      </c>
      <c r="L22" s="217"/>
      <c r="M22" s="217"/>
    </row>
    <row r="23" spans="1:14" s="28" customFormat="1" ht="20.399999999999999" x14ac:dyDescent="0.25">
      <c r="A23" s="216">
        <v>17</v>
      </c>
      <c r="B23" s="218" t="s">
        <v>622</v>
      </c>
      <c r="C23" s="226">
        <v>0</v>
      </c>
      <c r="D23" s="223">
        <v>0</v>
      </c>
      <c r="E23" s="223">
        <v>0</v>
      </c>
      <c r="F23" s="223">
        <v>1246297</v>
      </c>
      <c r="G23" s="225">
        <v>0</v>
      </c>
      <c r="H23" s="223">
        <v>0</v>
      </c>
      <c r="I23" s="223">
        <v>0</v>
      </c>
      <c r="J23" s="223">
        <v>0</v>
      </c>
      <c r="K23" s="217" t="s">
        <v>592</v>
      </c>
      <c r="L23" s="217"/>
      <c r="M23" s="217"/>
    </row>
    <row r="24" spans="1:14" s="28" customFormat="1" ht="13.2" customHeight="1" x14ac:dyDescent="0.25">
      <c r="A24" s="216">
        <v>18</v>
      </c>
      <c r="B24" s="218" t="s">
        <v>623</v>
      </c>
      <c r="C24" s="236">
        <v>0</v>
      </c>
      <c r="D24" s="235">
        <v>0</v>
      </c>
      <c r="E24" s="222">
        <v>0</v>
      </c>
      <c r="F24" s="223">
        <v>287000</v>
      </c>
      <c r="G24" s="225">
        <v>0</v>
      </c>
      <c r="H24" s="223">
        <v>0</v>
      </c>
      <c r="I24" s="223">
        <v>0</v>
      </c>
      <c r="J24" s="223">
        <v>0</v>
      </c>
      <c r="K24" s="217" t="s">
        <v>592</v>
      </c>
      <c r="L24" s="217"/>
      <c r="M24" s="217"/>
      <c r="N24" s="219"/>
    </row>
    <row r="25" spans="1:14" s="28" customFormat="1" ht="20.399999999999999" x14ac:dyDescent="0.25">
      <c r="A25" s="216">
        <v>19</v>
      </c>
      <c r="B25" s="221" t="s">
        <v>625</v>
      </c>
      <c r="C25" s="236">
        <v>0</v>
      </c>
      <c r="D25" s="235">
        <v>0</v>
      </c>
      <c r="E25" s="223">
        <v>130709409</v>
      </c>
      <c r="F25" s="223">
        <v>0</v>
      </c>
      <c r="G25" s="225">
        <v>0</v>
      </c>
      <c r="H25" s="223">
        <v>0</v>
      </c>
      <c r="I25" s="223">
        <v>5555</v>
      </c>
      <c r="J25" s="223">
        <v>0</v>
      </c>
      <c r="K25" s="217" t="s">
        <v>592</v>
      </c>
      <c r="L25" s="217"/>
      <c r="M25" s="217"/>
    </row>
    <row r="26" spans="1:14" s="28" customFormat="1" ht="20.399999999999999" x14ac:dyDescent="0.25">
      <c r="A26" s="216">
        <v>20</v>
      </c>
      <c r="B26" s="218" t="s">
        <v>787</v>
      </c>
      <c r="C26" s="311">
        <v>0</v>
      </c>
      <c r="D26" s="235">
        <v>0</v>
      </c>
      <c r="E26" s="223">
        <v>0</v>
      </c>
      <c r="F26" s="223">
        <v>8085732</v>
      </c>
      <c r="G26" s="312">
        <v>0</v>
      </c>
      <c r="H26" s="223">
        <v>0</v>
      </c>
      <c r="I26" s="223">
        <v>0</v>
      </c>
      <c r="J26" s="223">
        <v>301083601</v>
      </c>
      <c r="K26" s="217"/>
      <c r="L26" s="217" t="s">
        <v>592</v>
      </c>
      <c r="M26" s="217"/>
    </row>
    <row r="27" spans="1:14" s="28" customFormat="1" ht="12.75" customHeight="1" x14ac:dyDescent="0.25">
      <c r="A27" s="216">
        <v>21</v>
      </c>
      <c r="B27" s="240" t="s">
        <v>181</v>
      </c>
      <c r="C27" s="237">
        <f t="shared" ref="C27:J27" si="0">SUM(C8:C26)</f>
        <v>81439195</v>
      </c>
      <c r="D27" s="237">
        <f t="shared" si="0"/>
        <v>49248541</v>
      </c>
      <c r="E27" s="237">
        <f t="shared" si="0"/>
        <v>130709409</v>
      </c>
      <c r="F27" s="237">
        <f t="shared" si="0"/>
        <v>145276377</v>
      </c>
      <c r="G27" s="237">
        <f t="shared" si="0"/>
        <v>1747559</v>
      </c>
      <c r="H27" s="237">
        <f t="shared" si="0"/>
        <v>1898824</v>
      </c>
      <c r="I27" s="237">
        <f t="shared" si="0"/>
        <v>138105</v>
      </c>
      <c r="J27" s="237">
        <f t="shared" si="0"/>
        <v>332146130</v>
      </c>
      <c r="K27" s="217"/>
      <c r="L27" s="217"/>
      <c r="M27" s="217"/>
    </row>
    <row r="28" spans="1:14" s="28" customFormat="1" ht="12.75" customHeight="1" x14ac:dyDescent="0.25">
      <c r="A28" s="216">
        <v>22</v>
      </c>
      <c r="B28" s="265" t="s">
        <v>612</v>
      </c>
      <c r="C28" s="238">
        <f t="shared" ref="C28:J28" si="1">C8+C9+C10+C11+C12+C13+C15+C17+C18+C19+C21+C23+C24+C25+C22</f>
        <v>81439195</v>
      </c>
      <c r="D28" s="238">
        <f t="shared" si="1"/>
        <v>0</v>
      </c>
      <c r="E28" s="238">
        <f t="shared" si="1"/>
        <v>130709409</v>
      </c>
      <c r="F28" s="238">
        <f t="shared" si="1"/>
        <v>40704850</v>
      </c>
      <c r="G28" s="238">
        <f t="shared" si="1"/>
        <v>1727559</v>
      </c>
      <c r="H28" s="238">
        <f t="shared" si="1"/>
        <v>1898824</v>
      </c>
      <c r="I28" s="238">
        <f t="shared" si="1"/>
        <v>138105</v>
      </c>
      <c r="J28" s="238">
        <f t="shared" si="1"/>
        <v>31062529</v>
      </c>
      <c r="K28" s="217"/>
      <c r="L28" s="217"/>
      <c r="M28" s="217"/>
    </row>
    <row r="29" spans="1:14" s="28" customFormat="1" ht="12.75" customHeight="1" x14ac:dyDescent="0.25">
      <c r="A29" s="216">
        <v>23</v>
      </c>
      <c r="B29" s="265" t="s">
        <v>613</v>
      </c>
      <c r="C29" s="238">
        <f>C14+C16+C20+C26</f>
        <v>0</v>
      </c>
      <c r="D29" s="238">
        <f t="shared" ref="D29:J29" si="2">D14+D16+D20+D26</f>
        <v>49248541</v>
      </c>
      <c r="E29" s="238">
        <f t="shared" si="2"/>
        <v>0</v>
      </c>
      <c r="F29" s="238">
        <f t="shared" si="2"/>
        <v>104571527</v>
      </c>
      <c r="G29" s="238">
        <f t="shared" si="2"/>
        <v>20000</v>
      </c>
      <c r="H29" s="238">
        <f t="shared" si="2"/>
        <v>0</v>
      </c>
      <c r="I29" s="238">
        <f t="shared" si="2"/>
        <v>0</v>
      </c>
      <c r="J29" s="238">
        <f t="shared" si="2"/>
        <v>301083601</v>
      </c>
      <c r="K29" s="217"/>
      <c r="L29" s="217"/>
      <c r="M29" s="217"/>
    </row>
    <row r="30" spans="1:14" s="28" customFormat="1" ht="12.75" customHeight="1" x14ac:dyDescent="0.25">
      <c r="A30" s="216">
        <v>24</v>
      </c>
      <c r="B30" s="265" t="s">
        <v>649</v>
      </c>
      <c r="C30" s="238">
        <v>0</v>
      </c>
      <c r="D30" s="238">
        <v>0</v>
      </c>
      <c r="E30" s="238">
        <v>0</v>
      </c>
      <c r="F30" s="238">
        <v>0</v>
      </c>
      <c r="G30" s="238">
        <v>0</v>
      </c>
      <c r="H30" s="238">
        <v>0</v>
      </c>
      <c r="I30" s="238">
        <v>0</v>
      </c>
      <c r="J30" s="238">
        <v>0</v>
      </c>
      <c r="K30" s="217"/>
      <c r="L30" s="217"/>
      <c r="M30" s="217"/>
    </row>
    <row r="31" spans="1:14" s="28" customFormat="1" ht="21.6" x14ac:dyDescent="0.25">
      <c r="A31" s="216">
        <v>25</v>
      </c>
      <c r="B31" s="240" t="s">
        <v>658</v>
      </c>
      <c r="C31" s="237"/>
      <c r="D31" s="237"/>
      <c r="E31" s="237"/>
      <c r="F31" s="237"/>
      <c r="G31" s="237"/>
      <c r="H31" s="237"/>
      <c r="I31" s="237"/>
      <c r="J31" s="237">
        <f>0-28695456</f>
        <v>-28695456</v>
      </c>
      <c r="K31" s="217"/>
      <c r="L31" s="217"/>
      <c r="M31" s="217"/>
    </row>
    <row r="32" spans="1:14" s="28" customFormat="1" ht="12.75" customHeight="1" x14ac:dyDescent="0.25">
      <c r="A32" s="216">
        <v>26</v>
      </c>
      <c r="B32" s="240" t="s">
        <v>632</v>
      </c>
      <c r="C32" s="237"/>
      <c r="D32" s="237"/>
      <c r="E32" s="237"/>
      <c r="F32" s="237"/>
      <c r="G32" s="237"/>
      <c r="H32" s="237"/>
      <c r="I32" s="237"/>
      <c r="J32" s="237">
        <v>453404243</v>
      </c>
      <c r="K32" s="217"/>
      <c r="L32" s="217"/>
      <c r="M32" s="217"/>
    </row>
    <row r="33" spans="1:13" s="28" customFormat="1" ht="12.75" customHeight="1" x14ac:dyDescent="0.25">
      <c r="A33" s="216">
        <v>27</v>
      </c>
      <c r="B33" s="241" t="s">
        <v>626</v>
      </c>
      <c r="C33" s="239">
        <f>C27+C31+C32</f>
        <v>81439195</v>
      </c>
      <c r="D33" s="239">
        <f t="shared" ref="D33:J33" si="3">D27+D31+D32</f>
        <v>49248541</v>
      </c>
      <c r="E33" s="239">
        <f t="shared" si="3"/>
        <v>130709409</v>
      </c>
      <c r="F33" s="239">
        <f t="shared" si="3"/>
        <v>145276377</v>
      </c>
      <c r="G33" s="239">
        <f t="shared" si="3"/>
        <v>1747559</v>
      </c>
      <c r="H33" s="239">
        <f t="shared" si="3"/>
        <v>1898824</v>
      </c>
      <c r="I33" s="239">
        <f t="shared" si="3"/>
        <v>138105</v>
      </c>
      <c r="J33" s="239">
        <f t="shared" si="3"/>
        <v>756854917</v>
      </c>
      <c r="K33" s="217"/>
      <c r="L33" s="217"/>
      <c r="M33" s="217"/>
    </row>
    <row r="34" spans="1:13" s="27" customFormat="1" x14ac:dyDescent="0.25"/>
    <row r="35" spans="1:13" s="27" customFormat="1" x14ac:dyDescent="0.25">
      <c r="J35" s="220"/>
    </row>
    <row r="36" spans="1:13" s="27" customFormat="1" x14ac:dyDescent="0.25"/>
    <row r="37" spans="1:13" s="27" customFormat="1" x14ac:dyDescent="0.25"/>
    <row r="38" spans="1:13" s="27" customFormat="1" x14ac:dyDescent="0.25"/>
    <row r="39" spans="1:13" s="27" customFormat="1" x14ac:dyDescent="0.25"/>
    <row r="40" spans="1:13" s="27" customFormat="1" x14ac:dyDescent="0.25"/>
    <row r="41" spans="1:13" s="27" customFormat="1" x14ac:dyDescent="0.25"/>
    <row r="42" spans="1:13" s="27" customFormat="1" x14ac:dyDescent="0.25"/>
    <row r="43" spans="1:13" s="27" customFormat="1" x14ac:dyDescent="0.25"/>
    <row r="44" spans="1:13" s="27" customFormat="1" x14ac:dyDescent="0.25"/>
    <row r="45" spans="1:13" s="27" customFormat="1" x14ac:dyDescent="0.25"/>
    <row r="46" spans="1:13" s="27" customFormat="1" x14ac:dyDescent="0.25"/>
    <row r="47" spans="1:13" s="27" customFormat="1" x14ac:dyDescent="0.25"/>
    <row r="48" spans="1:13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</sheetData>
  <sheetProtection selectLockedCells="1" selectUnlockedCells="1"/>
  <mergeCells count="1">
    <mergeCell ref="A4:M4"/>
  </mergeCells>
  <pageMargins left="0.74791666666666667" right="0.74791666666666667" top="0.98402777777777772" bottom="0.98402777777777772" header="0.51180555555555551" footer="0.51180555555555551"/>
  <pageSetup paperSize="9" scale="95" firstPageNumber="0" orientation="landscape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243" customWidth="1"/>
    <col min="2" max="2" width="28.6640625" style="243" customWidth="1"/>
    <col min="3" max="3" width="24.6640625" style="243" customWidth="1"/>
    <col min="4" max="4" width="9.88671875" style="243" bestFit="1" customWidth="1"/>
    <col min="5" max="5" width="12.6640625" style="243" customWidth="1"/>
    <col min="6" max="6" width="8.6640625" style="243" customWidth="1"/>
    <col min="7" max="16384" width="9.109375" style="263"/>
  </cols>
  <sheetData>
    <row r="1" spans="1:7" s="242" customFormat="1" ht="15" customHeight="1" x14ac:dyDescent="0.25">
      <c r="B1" s="243"/>
      <c r="C1" s="243"/>
      <c r="D1" s="243"/>
      <c r="E1" s="244" t="s">
        <v>683</v>
      </c>
    </row>
    <row r="2" spans="1:7" s="242" customFormat="1" ht="15" customHeight="1" x14ac:dyDescent="0.25">
      <c r="A2" s="243"/>
      <c r="B2" s="243"/>
      <c r="C2" s="243"/>
      <c r="D2" s="243"/>
      <c r="E2" s="244" t="str">
        <f>'1. melléklet'!E2</f>
        <v>a  7/2024. (V.30.) önkormányzati rendelethez</v>
      </c>
    </row>
    <row r="3" spans="1:7" s="242" customFormat="1" ht="15" customHeight="1" x14ac:dyDescent="0.25">
      <c r="A3" s="245"/>
      <c r="B3" s="246"/>
      <c r="C3" s="246"/>
      <c r="D3" s="246"/>
      <c r="E3" s="246"/>
      <c r="F3" s="246"/>
    </row>
    <row r="4" spans="1:7" s="242" customFormat="1" ht="15" customHeight="1" x14ac:dyDescent="0.25">
      <c r="A4" s="379" t="s">
        <v>789</v>
      </c>
      <c r="B4" s="379"/>
      <c r="C4" s="379"/>
      <c r="D4" s="379"/>
      <c r="E4" s="379"/>
      <c r="F4" s="246"/>
      <c r="G4" s="247"/>
    </row>
    <row r="5" spans="1:7" s="242" customFormat="1" ht="15" customHeight="1" x14ac:dyDescent="0.25">
      <c r="A5" s="246"/>
      <c r="B5" s="248"/>
      <c r="C5" s="248"/>
      <c r="D5" s="248"/>
      <c r="E5" s="248"/>
      <c r="F5" s="248"/>
      <c r="G5" s="247"/>
    </row>
    <row r="6" spans="1:7" s="242" customFormat="1" ht="15" customHeight="1" x14ac:dyDescent="0.25">
      <c r="A6" s="249"/>
      <c r="B6" s="250" t="s">
        <v>241</v>
      </c>
      <c r="C6" s="250" t="s">
        <v>242</v>
      </c>
      <c r="D6" s="250" t="s">
        <v>243</v>
      </c>
      <c r="E6" s="251" t="s">
        <v>244</v>
      </c>
      <c r="F6" s="247"/>
    </row>
    <row r="7" spans="1:7" s="242" customFormat="1" x14ac:dyDescent="0.25">
      <c r="A7" s="252">
        <v>1</v>
      </c>
      <c r="B7" s="252" t="s">
        <v>96</v>
      </c>
      <c r="C7" s="250" t="s">
        <v>633</v>
      </c>
      <c r="D7" s="251" t="s">
        <v>240</v>
      </c>
      <c r="E7" s="250" t="s">
        <v>305</v>
      </c>
      <c r="F7" s="247"/>
    </row>
    <row r="8" spans="1:7" s="242" customFormat="1" ht="24" x14ac:dyDescent="0.25">
      <c r="A8" s="251">
        <v>2</v>
      </c>
      <c r="B8" s="253" t="s">
        <v>634</v>
      </c>
      <c r="C8" s="249" t="s">
        <v>635</v>
      </c>
      <c r="D8" s="254">
        <v>1</v>
      </c>
      <c r="E8" s="255">
        <v>1296400</v>
      </c>
      <c r="F8" s="247"/>
    </row>
    <row r="9" spans="1:7" s="242" customFormat="1" ht="36" x14ac:dyDescent="0.25">
      <c r="A9" s="251">
        <v>3</v>
      </c>
      <c r="B9" s="253" t="s">
        <v>636</v>
      </c>
      <c r="C9" s="256"/>
      <c r="D9" s="249">
        <v>0</v>
      </c>
      <c r="E9" s="255">
        <v>0</v>
      </c>
      <c r="F9" s="247"/>
    </row>
    <row r="10" spans="1:7" s="242" customFormat="1" ht="24" x14ac:dyDescent="0.25">
      <c r="A10" s="251">
        <v>4</v>
      </c>
      <c r="B10" s="253" t="s">
        <v>637</v>
      </c>
      <c r="C10" s="257" t="s">
        <v>638</v>
      </c>
      <c r="D10" s="249"/>
      <c r="E10" s="301">
        <f>SUM(E11:E13)</f>
        <v>7411075</v>
      </c>
      <c r="F10" s="247"/>
    </row>
    <row r="11" spans="1:7" s="242" customFormat="1" ht="15" customHeight="1" x14ac:dyDescent="0.25">
      <c r="A11" s="251">
        <v>5</v>
      </c>
      <c r="B11" s="258" t="s">
        <v>639</v>
      </c>
      <c r="C11" s="259" t="s">
        <v>640</v>
      </c>
      <c r="D11" s="302">
        <v>1</v>
      </c>
      <c r="E11" s="260">
        <v>7236050</v>
      </c>
      <c r="F11" s="247"/>
    </row>
    <row r="12" spans="1:7" s="242" customFormat="1" ht="24" x14ac:dyDescent="0.25">
      <c r="A12" s="251">
        <v>6</v>
      </c>
      <c r="B12" s="258"/>
      <c r="C12" s="261" t="s">
        <v>714</v>
      </c>
      <c r="D12" s="302">
        <v>1</v>
      </c>
      <c r="E12" s="260">
        <v>59800</v>
      </c>
      <c r="F12" s="247"/>
    </row>
    <row r="13" spans="1:7" s="242" customFormat="1" ht="15" customHeight="1" x14ac:dyDescent="0.25">
      <c r="A13" s="251">
        <v>7</v>
      </c>
      <c r="B13" s="258"/>
      <c r="C13" s="259" t="s">
        <v>641</v>
      </c>
      <c r="D13" s="302">
        <v>0.5</v>
      </c>
      <c r="E13" s="260">
        <v>115225</v>
      </c>
      <c r="F13" s="247"/>
    </row>
    <row r="14" spans="1:7" s="242" customFormat="1" ht="15" customHeight="1" x14ac:dyDescent="0.25">
      <c r="A14" s="251">
        <v>8</v>
      </c>
      <c r="B14" s="258" t="s">
        <v>642</v>
      </c>
      <c r="C14" s="262"/>
      <c r="D14" s="259">
        <v>0</v>
      </c>
      <c r="E14" s="260">
        <v>0</v>
      </c>
      <c r="F14" s="247"/>
    </row>
    <row r="15" spans="1:7" s="242" customFormat="1" ht="15" customHeight="1" x14ac:dyDescent="0.25">
      <c r="A15" s="251">
        <v>9</v>
      </c>
      <c r="B15" s="258" t="s">
        <v>643</v>
      </c>
      <c r="C15" s="256"/>
      <c r="D15" s="249">
        <v>0</v>
      </c>
      <c r="E15" s="255">
        <v>0</v>
      </c>
      <c r="F15" s="247"/>
    </row>
    <row r="16" spans="1:7" s="242" customFormat="1" ht="36" x14ac:dyDescent="0.25">
      <c r="A16" s="251">
        <v>10</v>
      </c>
      <c r="B16" s="253" t="s">
        <v>644</v>
      </c>
      <c r="C16" s="256"/>
      <c r="D16" s="249">
        <v>0</v>
      </c>
      <c r="E16" s="255">
        <v>0</v>
      </c>
      <c r="F16" s="247"/>
    </row>
    <row r="17" spans="1:6" s="242" customFormat="1" ht="24" x14ac:dyDescent="0.25">
      <c r="A17" s="251">
        <v>11</v>
      </c>
      <c r="B17" s="253" t="s">
        <v>645</v>
      </c>
      <c r="C17" s="256"/>
      <c r="D17" s="249">
        <v>0</v>
      </c>
      <c r="E17" s="255">
        <v>0</v>
      </c>
      <c r="F17" s="247"/>
    </row>
  </sheetData>
  <mergeCells count="1"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G12"/>
  <sheetViews>
    <sheetView zoomScaleNormal="100" workbookViewId="0"/>
  </sheetViews>
  <sheetFormatPr defaultColWidth="9.109375" defaultRowHeight="13.2" x14ac:dyDescent="0.25"/>
  <cols>
    <col min="1" max="1" width="5.6640625" style="46" customWidth="1"/>
    <col min="2" max="2" width="40.33203125" style="46" customWidth="1"/>
    <col min="3" max="6" width="13" style="46" customWidth="1"/>
    <col min="7" max="7" width="10.6640625" style="46" customWidth="1"/>
    <col min="8" max="8" width="8.88671875" style="46" bestFit="1" customWidth="1"/>
    <col min="9" max="16384" width="9.109375" style="46"/>
  </cols>
  <sheetData>
    <row r="1" spans="1:7" ht="15" customHeight="1" x14ac:dyDescent="0.25">
      <c r="A1" s="300"/>
      <c r="B1" s="33"/>
      <c r="C1" s="33"/>
      <c r="D1" s="33"/>
      <c r="E1" s="33"/>
      <c r="F1" s="34" t="s">
        <v>684</v>
      </c>
    </row>
    <row r="2" spans="1:7" ht="15" customHeight="1" x14ac:dyDescent="0.25">
      <c r="A2" s="33"/>
      <c r="B2" s="33"/>
      <c r="C2" s="33"/>
      <c r="D2" s="33"/>
      <c r="E2" s="33"/>
      <c r="F2" s="34" t="str">
        <f>'1. melléklet'!E2</f>
        <v>a  7/2024. (V.30.) önkormányzati rendelethez</v>
      </c>
    </row>
    <row r="3" spans="1:7" ht="15" customHeight="1" x14ac:dyDescent="0.25">
      <c r="A3" s="33"/>
      <c r="B3" s="33"/>
      <c r="C3" s="33"/>
      <c r="D3" s="33"/>
      <c r="E3" s="33"/>
      <c r="F3" s="47"/>
    </row>
    <row r="4" spans="1:7" ht="15" customHeight="1" x14ac:dyDescent="0.25">
      <c r="A4" s="380" t="s">
        <v>687</v>
      </c>
      <c r="B4" s="380"/>
      <c r="C4" s="380"/>
      <c r="D4" s="380"/>
      <c r="E4" s="380"/>
      <c r="F4" s="380"/>
      <c r="G4" s="47"/>
    </row>
    <row r="5" spans="1:7" ht="6.75" customHeight="1" x14ac:dyDescent="0.25">
      <c r="A5" s="71"/>
      <c r="B5" s="71"/>
      <c r="C5" s="71"/>
      <c r="D5" s="71"/>
      <c r="E5" s="71"/>
    </row>
    <row r="6" spans="1:7" x14ac:dyDescent="0.25">
      <c r="A6" s="281"/>
      <c r="B6" s="282" t="s">
        <v>241</v>
      </c>
      <c r="C6" s="283" t="s">
        <v>253</v>
      </c>
      <c r="D6" s="283" t="s">
        <v>243</v>
      </c>
      <c r="E6" s="89" t="s">
        <v>244</v>
      </c>
      <c r="F6" s="284" t="s">
        <v>245</v>
      </c>
    </row>
    <row r="7" spans="1:7" ht="36" x14ac:dyDescent="0.25">
      <c r="A7" s="282">
        <v>1</v>
      </c>
      <c r="B7" s="282" t="s">
        <v>223</v>
      </c>
      <c r="C7" s="282" t="s">
        <v>332</v>
      </c>
      <c r="D7" s="89" t="s">
        <v>224</v>
      </c>
      <c r="E7" s="285" t="s">
        <v>797</v>
      </c>
      <c r="F7" s="285" t="s">
        <v>796</v>
      </c>
    </row>
    <row r="8" spans="1:7" ht="24" x14ac:dyDescent="0.25">
      <c r="A8" s="282">
        <v>2</v>
      </c>
      <c r="B8" s="72" t="s">
        <v>709</v>
      </c>
      <c r="C8" s="78" t="s">
        <v>712</v>
      </c>
      <c r="D8" s="76">
        <v>1693480</v>
      </c>
      <c r="E8" s="76">
        <v>337246</v>
      </c>
      <c r="F8" s="76">
        <v>0</v>
      </c>
    </row>
    <row r="9" spans="1:7" ht="24" x14ac:dyDescent="0.25">
      <c r="A9" s="282">
        <v>3</v>
      </c>
      <c r="B9" s="72" t="s">
        <v>710</v>
      </c>
      <c r="C9" s="72" t="s">
        <v>711</v>
      </c>
      <c r="D9" s="76">
        <v>134781150</v>
      </c>
      <c r="E9" s="76">
        <v>0</v>
      </c>
      <c r="F9" s="76">
        <v>117448058</v>
      </c>
      <c r="G9" s="73"/>
    </row>
    <row r="10" spans="1:7" ht="22.5" customHeight="1" x14ac:dyDescent="0.25">
      <c r="A10" s="282">
        <v>4</v>
      </c>
      <c r="B10" s="72" t="s">
        <v>794</v>
      </c>
      <c r="C10" s="72" t="s">
        <v>711</v>
      </c>
      <c r="D10" s="76">
        <v>36216400</v>
      </c>
      <c r="E10" s="76">
        <v>36216400</v>
      </c>
      <c r="F10" s="76">
        <v>36216400</v>
      </c>
      <c r="G10" s="73"/>
    </row>
    <row r="11" spans="1:7" x14ac:dyDescent="0.25">
      <c r="A11" s="282">
        <v>5</v>
      </c>
      <c r="B11" s="72" t="s">
        <v>793</v>
      </c>
      <c r="C11" s="313"/>
      <c r="D11" s="284">
        <v>350000</v>
      </c>
      <c r="E11" s="284">
        <v>350000</v>
      </c>
      <c r="F11" s="284">
        <v>350000</v>
      </c>
    </row>
    <row r="12" spans="1:7" ht="24" x14ac:dyDescent="0.25">
      <c r="A12" s="282">
        <v>6</v>
      </c>
      <c r="B12" s="72" t="s">
        <v>795</v>
      </c>
      <c r="C12" s="313" t="s">
        <v>798</v>
      </c>
      <c r="D12" s="284">
        <v>20851425</v>
      </c>
      <c r="E12" s="284">
        <v>13032141</v>
      </c>
      <c r="F12" s="284">
        <v>0</v>
      </c>
    </row>
  </sheetData>
  <mergeCells count="1">
    <mergeCell ref="A4:F4"/>
  </mergeCells>
  <phoneticPr fontId="17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8"/>
  <sheetViews>
    <sheetView zoomScaleNormal="100" workbookViewId="0"/>
  </sheetViews>
  <sheetFormatPr defaultRowHeight="12.6" x14ac:dyDescent="0.25"/>
  <cols>
    <col min="1" max="1" width="4.88671875" customWidth="1"/>
    <col min="2" max="2" width="4.88671875" style="4" customWidth="1"/>
    <col min="3" max="3" width="47.6640625" style="4" customWidth="1"/>
    <col min="4" max="5" width="13.6640625" style="4" customWidth="1"/>
    <col min="6" max="6" width="10.88671875" bestFit="1" customWidth="1"/>
  </cols>
  <sheetData>
    <row r="1" spans="1:5" s="1" customFormat="1" ht="15" customHeight="1" x14ac:dyDescent="0.25">
      <c r="B1" s="2"/>
      <c r="C1" s="2"/>
      <c r="D1" s="3"/>
      <c r="E1" s="3" t="s">
        <v>270</v>
      </c>
    </row>
    <row r="2" spans="1:5" s="1" customFormat="1" ht="15" customHeight="1" x14ac:dyDescent="0.25">
      <c r="B2" s="2"/>
      <c r="C2" s="2"/>
      <c r="D2" s="3"/>
      <c r="E2" s="3" t="str">
        <f>'4. melléklet'!F2</f>
        <v>a  7/2024. (V.30.) önkormányzati rendelethez</v>
      </c>
    </row>
    <row r="3" spans="1:5" s="1" customFormat="1" ht="15" customHeight="1" x14ac:dyDescent="0.25">
      <c r="B3" s="2"/>
      <c r="C3" s="2"/>
      <c r="D3" s="2"/>
      <c r="E3" s="2"/>
    </row>
    <row r="4" spans="1:5" s="1" customFormat="1" ht="15" customHeight="1" x14ac:dyDescent="0.25">
      <c r="A4" s="347" t="s">
        <v>791</v>
      </c>
      <c r="B4" s="347"/>
      <c r="C4" s="347"/>
      <c r="D4" s="347"/>
      <c r="E4" s="347"/>
    </row>
    <row r="5" spans="1:5" s="1" customFormat="1" ht="6.75" customHeight="1" x14ac:dyDescent="0.25">
      <c r="B5" s="5"/>
      <c r="C5" s="5"/>
      <c r="D5" s="3"/>
      <c r="E5" s="3"/>
    </row>
    <row r="6" spans="1:5" s="1" customFormat="1" ht="15" customHeight="1" x14ac:dyDescent="0.25">
      <c r="A6" s="79"/>
      <c r="B6" s="216" t="s">
        <v>241</v>
      </c>
      <c r="C6" s="216" t="s">
        <v>242</v>
      </c>
      <c r="D6" s="216" t="s">
        <v>243</v>
      </c>
      <c r="E6" s="216" t="s">
        <v>244</v>
      </c>
    </row>
    <row r="7" spans="1:5" s="1" customFormat="1" ht="36" customHeight="1" x14ac:dyDescent="0.25">
      <c r="A7" s="79">
        <v>1</v>
      </c>
      <c r="B7" s="62" t="s">
        <v>114</v>
      </c>
      <c r="C7" s="62" t="s">
        <v>96</v>
      </c>
      <c r="D7" s="62" t="s">
        <v>584</v>
      </c>
      <c r="E7" s="62" t="s">
        <v>563</v>
      </c>
    </row>
    <row r="8" spans="1:5" s="1" customFormat="1" ht="15" customHeight="1" x14ac:dyDescent="0.25">
      <c r="A8" s="79">
        <v>2</v>
      </c>
      <c r="B8" s="381" t="s">
        <v>33</v>
      </c>
      <c r="C8" s="382"/>
      <c r="D8" s="382"/>
      <c r="E8" s="383"/>
    </row>
    <row r="9" spans="1:5" s="1" customFormat="1" ht="24" x14ac:dyDescent="0.25">
      <c r="A9" s="79">
        <v>3</v>
      </c>
      <c r="B9" s="62" t="s">
        <v>47</v>
      </c>
      <c r="C9" s="78" t="s">
        <v>34</v>
      </c>
      <c r="D9" s="8">
        <v>463559171</v>
      </c>
      <c r="E9" s="8">
        <v>609667</v>
      </c>
    </row>
    <row r="10" spans="1:5" s="1" customFormat="1" ht="15" customHeight="1" x14ac:dyDescent="0.25">
      <c r="A10" s="79">
        <v>4</v>
      </c>
      <c r="B10" s="62" t="s">
        <v>48</v>
      </c>
      <c r="C10" s="78" t="s">
        <v>35</v>
      </c>
      <c r="D10" s="8">
        <v>0</v>
      </c>
      <c r="E10" s="8">
        <v>0</v>
      </c>
    </row>
    <row r="11" spans="1:5" s="1" customFormat="1" ht="15" customHeight="1" x14ac:dyDescent="0.25">
      <c r="A11" s="79">
        <v>5</v>
      </c>
      <c r="B11" s="62" t="s">
        <v>49</v>
      </c>
      <c r="C11" s="78" t="s">
        <v>36</v>
      </c>
      <c r="D11" s="8">
        <v>84225</v>
      </c>
      <c r="E11" s="8">
        <v>45385</v>
      </c>
    </row>
    <row r="12" spans="1:5" s="1" customFormat="1" ht="15" customHeight="1" x14ac:dyDescent="0.25">
      <c r="A12" s="79">
        <v>6</v>
      </c>
      <c r="B12" s="62" t="s">
        <v>50</v>
      </c>
      <c r="C12" s="78" t="s">
        <v>37</v>
      </c>
      <c r="D12" s="8">
        <v>0</v>
      </c>
      <c r="E12" s="8">
        <v>0</v>
      </c>
    </row>
    <row r="13" spans="1:5" s="1" customFormat="1" ht="15" customHeight="1" x14ac:dyDescent="0.25">
      <c r="A13" s="79">
        <v>7</v>
      </c>
      <c r="B13" s="171" t="s">
        <v>51</v>
      </c>
      <c r="C13" s="9" t="s">
        <v>38</v>
      </c>
      <c r="D13" s="10">
        <f>SUM(D9:D12)</f>
        <v>463643396</v>
      </c>
      <c r="E13" s="10">
        <f>SUM(E9:E12)</f>
        <v>655052</v>
      </c>
    </row>
    <row r="14" spans="1:5" s="1" customFormat="1" ht="15" customHeight="1" x14ac:dyDescent="0.25">
      <c r="A14" s="79">
        <v>8</v>
      </c>
      <c r="B14" s="171" t="s">
        <v>52</v>
      </c>
      <c r="C14" s="9" t="s">
        <v>269</v>
      </c>
      <c r="D14" s="10">
        <f>'6. melléklet'!G51-'6. melléklet'!G47</f>
        <v>712375387</v>
      </c>
      <c r="E14" s="10">
        <f>'7. melléklet '!G19-'7. melléklet '!G16</f>
        <v>30228753</v>
      </c>
    </row>
    <row r="15" spans="1:5" s="1" customFormat="1" ht="15" customHeight="1" x14ac:dyDescent="0.25">
      <c r="A15" s="79">
        <v>9</v>
      </c>
      <c r="B15" s="171" t="s">
        <v>53</v>
      </c>
      <c r="C15" s="9" t="s">
        <v>255</v>
      </c>
      <c r="D15" s="10">
        <f>0-'6. melléklet'!G99</f>
        <v>-776371209</v>
      </c>
      <c r="E15" s="10">
        <f>0-'7. melléklet '!G43</f>
        <v>-30322629</v>
      </c>
    </row>
    <row r="16" spans="1:5" s="1" customFormat="1" ht="24" customHeight="1" x14ac:dyDescent="0.25">
      <c r="A16" s="79">
        <v>10</v>
      </c>
      <c r="B16" s="62" t="s">
        <v>54</v>
      </c>
      <c r="C16" s="78" t="s">
        <v>670</v>
      </c>
      <c r="D16" s="8">
        <v>-558300</v>
      </c>
      <c r="E16" s="8">
        <v>0</v>
      </c>
    </row>
    <row r="17" spans="1:6" s="24" customFormat="1" ht="15" customHeight="1" x14ac:dyDescent="0.25">
      <c r="A17" s="79">
        <v>11</v>
      </c>
      <c r="B17" s="62" t="s">
        <v>55</v>
      </c>
      <c r="C17" s="78" t="s">
        <v>671</v>
      </c>
      <c r="D17" s="8">
        <v>-2141039</v>
      </c>
      <c r="E17" s="8">
        <v>1208</v>
      </c>
    </row>
    <row r="18" spans="1:6" s="24" customFormat="1" ht="15" customHeight="1" x14ac:dyDescent="0.25">
      <c r="A18" s="79">
        <v>12</v>
      </c>
      <c r="B18" s="62" t="s">
        <v>56</v>
      </c>
      <c r="C18" s="78" t="s">
        <v>672</v>
      </c>
      <c r="D18" s="8">
        <v>0</v>
      </c>
      <c r="E18" s="8">
        <v>0</v>
      </c>
    </row>
    <row r="19" spans="1:6" s="24" customFormat="1" ht="24" x14ac:dyDescent="0.25">
      <c r="A19" s="79">
        <v>13</v>
      </c>
      <c r="B19" s="62" t="s">
        <v>98</v>
      </c>
      <c r="C19" s="78" t="s">
        <v>673</v>
      </c>
      <c r="D19" s="8">
        <v>0</v>
      </c>
      <c r="E19" s="8">
        <v>0</v>
      </c>
    </row>
    <row r="20" spans="1:6" s="24" customFormat="1" ht="24" x14ac:dyDescent="0.25">
      <c r="A20" s="79">
        <v>14</v>
      </c>
      <c r="B20" s="62" t="s">
        <v>57</v>
      </c>
      <c r="C20" s="78" t="s">
        <v>674</v>
      </c>
      <c r="D20" s="8">
        <v>0</v>
      </c>
      <c r="E20" s="8">
        <v>0</v>
      </c>
    </row>
    <row r="21" spans="1:6" s="24" customFormat="1" ht="24" x14ac:dyDescent="0.25">
      <c r="A21" s="79">
        <v>15</v>
      </c>
      <c r="B21" s="62" t="s">
        <v>99</v>
      </c>
      <c r="C21" s="78" t="s">
        <v>675</v>
      </c>
      <c r="D21" s="8">
        <v>0</v>
      </c>
      <c r="E21" s="8">
        <v>-220871</v>
      </c>
    </row>
    <row r="22" spans="1:6" s="24" customFormat="1" ht="24" x14ac:dyDescent="0.25">
      <c r="A22" s="79">
        <v>16</v>
      </c>
      <c r="B22" s="62" t="s">
        <v>100</v>
      </c>
      <c r="C22" s="78" t="s">
        <v>668</v>
      </c>
      <c r="D22" s="8">
        <v>55342</v>
      </c>
      <c r="E22" s="8">
        <v>0</v>
      </c>
    </row>
    <row r="23" spans="1:6" s="24" customFormat="1" ht="24" x14ac:dyDescent="0.25">
      <c r="A23" s="79">
        <v>17</v>
      </c>
      <c r="B23" s="62" t="s">
        <v>101</v>
      </c>
      <c r="C23" s="78" t="s">
        <v>677</v>
      </c>
      <c r="D23" s="8">
        <v>0</v>
      </c>
      <c r="E23" s="8"/>
    </row>
    <row r="24" spans="1:6" s="24" customFormat="1" ht="24" x14ac:dyDescent="0.25">
      <c r="A24" s="79">
        <v>18</v>
      </c>
      <c r="B24" s="62" t="s">
        <v>58</v>
      </c>
      <c r="C24" s="78" t="s">
        <v>669</v>
      </c>
      <c r="D24" s="8">
        <v>0</v>
      </c>
      <c r="E24" s="8">
        <v>0</v>
      </c>
    </row>
    <row r="25" spans="1:6" s="24" customFormat="1" ht="24" x14ac:dyDescent="0.25">
      <c r="A25" s="79">
        <v>19</v>
      </c>
      <c r="B25" s="62" t="s">
        <v>102</v>
      </c>
      <c r="C25" s="78" t="s">
        <v>676</v>
      </c>
      <c r="D25" s="8">
        <v>-3150000</v>
      </c>
      <c r="E25" s="8">
        <v>0</v>
      </c>
    </row>
    <row r="26" spans="1:6" s="1" customFormat="1" ht="15" customHeight="1" x14ac:dyDescent="0.25">
      <c r="A26" s="79">
        <v>20</v>
      </c>
      <c r="B26" s="171">
        <v>18</v>
      </c>
      <c r="C26" s="9" t="s">
        <v>678</v>
      </c>
      <c r="D26" s="10">
        <f>SUM(D16:D25)</f>
        <v>-5793997</v>
      </c>
      <c r="E26" s="10">
        <f>SUM(E16:E25)</f>
        <v>-219663</v>
      </c>
      <c r="F26" s="11"/>
    </row>
    <row r="27" spans="1:6" s="1" customFormat="1" ht="15" customHeight="1" x14ac:dyDescent="0.25">
      <c r="A27" s="79">
        <v>21</v>
      </c>
      <c r="B27" s="381" t="s">
        <v>39</v>
      </c>
      <c r="C27" s="382"/>
      <c r="D27" s="382"/>
      <c r="E27" s="383"/>
    </row>
    <row r="28" spans="1:6" s="1" customFormat="1" ht="24" x14ac:dyDescent="0.25">
      <c r="A28" s="79">
        <v>22</v>
      </c>
      <c r="B28" s="62">
        <v>19</v>
      </c>
      <c r="C28" s="78" t="s">
        <v>34</v>
      </c>
      <c r="D28" s="8">
        <v>393792802</v>
      </c>
      <c r="E28" s="8">
        <v>301278</v>
      </c>
    </row>
    <row r="29" spans="1:6" s="1" customFormat="1" ht="15" customHeight="1" x14ac:dyDescent="0.25">
      <c r="A29" s="79">
        <v>23</v>
      </c>
      <c r="B29" s="62">
        <v>20</v>
      </c>
      <c r="C29" s="78" t="s">
        <v>35</v>
      </c>
      <c r="D29" s="8">
        <v>0</v>
      </c>
      <c r="E29" s="8">
        <v>0</v>
      </c>
    </row>
    <row r="30" spans="1:6" s="1" customFormat="1" ht="15" customHeight="1" x14ac:dyDescent="0.25">
      <c r="A30" s="79">
        <v>24</v>
      </c>
      <c r="B30" s="62">
        <v>21</v>
      </c>
      <c r="C30" s="78" t="s">
        <v>36</v>
      </c>
      <c r="D30" s="8">
        <v>60775</v>
      </c>
      <c r="E30" s="8">
        <v>40235</v>
      </c>
    </row>
    <row r="31" spans="1:6" s="1" customFormat="1" ht="15" customHeight="1" x14ac:dyDescent="0.25">
      <c r="A31" s="79">
        <v>25</v>
      </c>
      <c r="B31" s="62">
        <v>22</v>
      </c>
      <c r="C31" s="78" t="s">
        <v>37</v>
      </c>
      <c r="D31" s="8">
        <v>0</v>
      </c>
      <c r="E31" s="8">
        <v>0</v>
      </c>
    </row>
    <row r="32" spans="1:6" s="1" customFormat="1" ht="15" customHeight="1" x14ac:dyDescent="0.25">
      <c r="A32" s="79">
        <v>26</v>
      </c>
      <c r="B32" s="171">
        <v>23</v>
      </c>
      <c r="C32" s="9" t="s">
        <v>792</v>
      </c>
      <c r="D32" s="10">
        <f>SUM(D28:D31)</f>
        <v>393853577</v>
      </c>
      <c r="E32" s="10">
        <f>SUM(E28:E31)</f>
        <v>341513</v>
      </c>
      <c r="F32" s="11"/>
    </row>
    <row r="33" spans="2:5" s="1" customFormat="1" ht="15" customHeight="1" x14ac:dyDescent="0.25">
      <c r="B33" s="2"/>
      <c r="C33" s="2"/>
      <c r="D33" s="2"/>
      <c r="E33" s="2"/>
    </row>
    <row r="34" spans="2:5" x14ac:dyDescent="0.25">
      <c r="D34" s="66"/>
      <c r="E34" s="66"/>
    </row>
    <row r="35" spans="2:5" x14ac:dyDescent="0.25">
      <c r="D35" s="66"/>
      <c r="E35" s="66"/>
    </row>
    <row r="37" spans="2:5" x14ac:dyDescent="0.25">
      <c r="D37" s="66"/>
    </row>
    <row r="38" spans="2:5" x14ac:dyDescent="0.25">
      <c r="D38" s="66"/>
    </row>
  </sheetData>
  <mergeCells count="3">
    <mergeCell ref="B8:E8"/>
    <mergeCell ref="B27:E27"/>
    <mergeCell ref="A4:E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7</vt:i4>
      </vt:variant>
    </vt:vector>
  </HeadingPairs>
  <TitlesOfParts>
    <vt:vector size="3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 </vt:lpstr>
      <vt:lpstr>20. melléklet</vt:lpstr>
      <vt:lpstr>21. melléklet</vt:lpstr>
      <vt:lpstr> 22. melléklet</vt:lpstr>
      <vt:lpstr>23. melléklet</vt:lpstr>
      <vt:lpstr>' 22. melléklet'!Nyomtatási_cím</vt:lpstr>
      <vt:lpstr>' 22. melléklet'!Nyomtatási_terület</vt:lpstr>
      <vt:lpstr>'11. melléklet'!Nyomtatási_terület</vt:lpstr>
      <vt:lpstr>'19. melléklet '!Nyomtatási_terület</vt:lpstr>
      <vt:lpstr>'20. melléklet'!Nyomtatási_terület</vt:lpstr>
      <vt:lpstr>'5.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2024-05-13T11:56:25Z</cp:lastPrinted>
  <dcterms:created xsi:type="dcterms:W3CDTF">2014-04-11T11:05:02Z</dcterms:created>
  <dcterms:modified xsi:type="dcterms:W3CDTF">2024-05-30T12:29:57Z</dcterms:modified>
</cp:coreProperties>
</file>