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2025\Zárszámadás\"/>
    </mc:Choice>
  </mc:AlternateContent>
  <xr:revisionPtr revIDLastSave="0" documentId="13_ncr:1_{F9DF321B-3293-46CC-8F74-8797041085F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. melléklet" sheetId="94" r:id="rId1"/>
    <sheet name="2. melléklet" sheetId="102" r:id="rId2"/>
    <sheet name="3. melléklet" sheetId="96" r:id="rId3"/>
    <sheet name="4. melléklet" sheetId="58" r:id="rId4"/>
    <sheet name="5. melléklet" sheetId="106" r:id="rId5"/>
    <sheet name="6. melléklet" sheetId="104" r:id="rId6"/>
    <sheet name="7. melléklet " sheetId="105" r:id="rId7"/>
    <sheet name="8. melléklet" sheetId="98" r:id="rId8"/>
    <sheet name="9. melléklet" sheetId="107" r:id="rId9"/>
    <sheet name="10. melléklet" sheetId="24" r:id="rId10"/>
    <sheet name="11. melléklet" sheetId="68" r:id="rId11"/>
    <sheet name="12. melléklet" sheetId="69" r:id="rId12"/>
    <sheet name="13. melléklet" sheetId="85" r:id="rId13"/>
    <sheet name="14. melléklet" sheetId="112" r:id="rId14"/>
    <sheet name="15. melléklet" sheetId="108" r:id="rId15"/>
    <sheet name="16. melléklet" sheetId="86" r:id="rId16"/>
    <sheet name="17. melléklet" sheetId="21" r:id="rId17"/>
    <sheet name="18. melléklet" sheetId="29" r:id="rId18"/>
    <sheet name="19. melléklet " sheetId="109" r:id="rId19"/>
    <sheet name="20. melléklet" sheetId="110" r:id="rId20"/>
    <sheet name="21. melléklet" sheetId="111" r:id="rId21"/>
    <sheet name=" 22. melléklet" sheetId="101" r:id="rId22"/>
    <sheet name="23. melléklet" sheetId="19" r:id="rId23"/>
  </sheets>
  <definedNames>
    <definedName name="_xlnm.Print_Titles" localSheetId="21">' 22. melléklet'!$1:$1</definedName>
    <definedName name="_xlnm.Print_Area" localSheetId="21">' 22. melléklet'!$A$1:$F$24</definedName>
    <definedName name="_xlnm.Print_Area" localSheetId="10">'11. melléklet'!$A$1:$G$66</definedName>
    <definedName name="_xlnm.Print_Area" localSheetId="18">'19. melléklet '!$A$1:$O$46</definedName>
    <definedName name="_xlnm.Print_Area" localSheetId="19">'20. melléklet'!$A$1:$M$35</definedName>
    <definedName name="_xlnm.Print_Area" localSheetId="4">'5. melléklet'!$A$1:$K$29</definedName>
    <definedName name="_xlnm.Print_Area" localSheetId="8">'9. melléklet'!$A$1:$F$36</definedName>
  </definedNames>
  <calcPr calcId="181029"/>
</workbook>
</file>

<file path=xl/calcChain.xml><?xml version="1.0" encoding="utf-8"?>
<calcChain xmlns="http://schemas.openxmlformats.org/spreadsheetml/2006/main">
  <c r="D15" i="21" l="1"/>
  <c r="E10" i="96" l="1"/>
  <c r="D41" i="109" l="1"/>
  <c r="E41" i="109"/>
  <c r="F41" i="109"/>
  <c r="G41" i="109"/>
  <c r="H41" i="109"/>
  <c r="I41" i="109"/>
  <c r="J41" i="109"/>
  <c r="K41" i="109"/>
  <c r="C40" i="109"/>
  <c r="C41" i="109"/>
  <c r="J33" i="110"/>
  <c r="J32" i="110"/>
  <c r="G29" i="110"/>
  <c r="H29" i="110"/>
  <c r="I29" i="110"/>
  <c r="J29" i="110"/>
  <c r="C29" i="110"/>
  <c r="D29" i="110"/>
  <c r="E29" i="110"/>
  <c r="F29" i="110"/>
  <c r="E15" i="21" l="1"/>
  <c r="F15" i="21"/>
  <c r="F14" i="21"/>
  <c r="G16" i="86"/>
  <c r="E23" i="112" l="1"/>
  <c r="D23" i="112"/>
  <c r="C23" i="112"/>
  <c r="D30" i="112"/>
  <c r="C30" i="112"/>
  <c r="F47" i="68" l="1"/>
  <c r="C61" i="98" l="1"/>
  <c r="E20" i="98"/>
  <c r="E19" i="98" s="1"/>
  <c r="D19" i="98"/>
  <c r="C19" i="98"/>
  <c r="F13" i="98" l="1"/>
  <c r="F44" i="98"/>
  <c r="F45" i="98"/>
  <c r="F46" i="98"/>
  <c r="F47" i="98"/>
  <c r="F48" i="98"/>
  <c r="F49" i="98"/>
  <c r="F50" i="98"/>
  <c r="F51" i="98"/>
  <c r="E8" i="98"/>
  <c r="D8" i="98"/>
  <c r="C8" i="98"/>
  <c r="C31" i="102"/>
  <c r="C45" i="102"/>
  <c r="C44" i="102"/>
  <c r="C43" i="102"/>
  <c r="C37" i="102"/>
  <c r="E61" i="98" l="1"/>
  <c r="F19" i="98"/>
  <c r="D61" i="98"/>
  <c r="C11" i="102"/>
  <c r="C19" i="102"/>
  <c r="C24" i="102"/>
  <c r="C28" i="102"/>
  <c r="C39" i="94"/>
  <c r="C35" i="94"/>
  <c r="C24" i="94"/>
  <c r="D33" i="58"/>
  <c r="E33" i="58"/>
  <c r="C33" i="58"/>
  <c r="F39" i="58"/>
  <c r="D37" i="58"/>
  <c r="E37" i="58"/>
  <c r="C37" i="58"/>
  <c r="D39" i="58"/>
  <c r="C39" i="58"/>
  <c r="F61" i="98" l="1"/>
  <c r="J10" i="106" l="1"/>
  <c r="I10" i="106" l="1"/>
  <c r="H10" i="106"/>
  <c r="K23" i="106"/>
  <c r="K20" i="106"/>
  <c r="I26" i="106"/>
  <c r="J26" i="106"/>
  <c r="H26" i="106"/>
  <c r="D26" i="106"/>
  <c r="E26" i="106"/>
  <c r="C26" i="106"/>
  <c r="F75" i="104"/>
  <c r="G75" i="104"/>
  <c r="H33" i="104"/>
  <c r="F10" i="104"/>
  <c r="G10" i="104"/>
  <c r="E10" i="104"/>
  <c r="H36" i="105" l="1"/>
  <c r="F37" i="105"/>
  <c r="E37" i="105"/>
  <c r="G28" i="105"/>
  <c r="F28" i="105"/>
  <c r="E28" i="105"/>
  <c r="H88" i="104"/>
  <c r="F68" i="104"/>
  <c r="E68" i="104"/>
  <c r="E63" i="104" s="1"/>
  <c r="G58" i="104"/>
  <c r="F58" i="104"/>
  <c r="E58" i="104"/>
  <c r="E52" i="104"/>
  <c r="F20" i="104"/>
  <c r="H19" i="104"/>
  <c r="E20" i="104"/>
  <c r="F28" i="110" l="1"/>
  <c r="D30" i="110"/>
  <c r="E30" i="110"/>
  <c r="F30" i="110"/>
  <c r="G30" i="110"/>
  <c r="H30" i="110"/>
  <c r="I30" i="110"/>
  <c r="J30" i="110"/>
  <c r="C30" i="110"/>
  <c r="O39" i="109"/>
  <c r="D40" i="109"/>
  <c r="E40" i="109"/>
  <c r="F40" i="109"/>
  <c r="G40" i="109"/>
  <c r="H40" i="109"/>
  <c r="I40" i="109"/>
  <c r="J40" i="109"/>
  <c r="K40" i="109"/>
  <c r="J16" i="86" l="1"/>
  <c r="J17" i="86" s="1"/>
  <c r="F10" i="86"/>
  <c r="H10" i="86"/>
  <c r="I10" i="86"/>
  <c r="E10" i="86"/>
  <c r="J8" i="86"/>
  <c r="G9" i="86"/>
  <c r="J9" i="86" s="1"/>
  <c r="G10" i="86" l="1"/>
  <c r="M15" i="85"/>
  <c r="K15" i="85"/>
  <c r="J15" i="85"/>
  <c r="I15" i="85"/>
  <c r="H15" i="85"/>
  <c r="G15" i="85"/>
  <c r="F15" i="85"/>
  <c r="L15" i="85"/>
  <c r="E15" i="85"/>
  <c r="D15" i="85"/>
  <c r="E26" i="85"/>
  <c r="E27" i="85" s="1"/>
  <c r="F26" i="85"/>
  <c r="F27" i="85" s="1"/>
  <c r="G26" i="85"/>
  <c r="G27" i="85" s="1"/>
  <c r="H26" i="85"/>
  <c r="H27" i="85" s="1"/>
  <c r="I26" i="85"/>
  <c r="I27" i="85" s="1"/>
  <c r="J26" i="85"/>
  <c r="J27" i="85" s="1"/>
  <c r="K26" i="85"/>
  <c r="K27" i="85" s="1"/>
  <c r="L26" i="85"/>
  <c r="L27" i="85" s="1"/>
  <c r="M26" i="85"/>
  <c r="M27" i="85" s="1"/>
  <c r="D26" i="85"/>
  <c r="D27" i="85" s="1"/>
  <c r="H8" i="24" l="1"/>
  <c r="E36" i="107"/>
  <c r="D36" i="107"/>
  <c r="F23" i="107"/>
  <c r="F38" i="98" l="1"/>
  <c r="F39" i="98"/>
  <c r="H27" i="105" l="1"/>
  <c r="H29" i="105"/>
  <c r="H30" i="105"/>
  <c r="G22" i="105"/>
  <c r="E22" i="105"/>
  <c r="F22" i="105"/>
  <c r="H28" i="105"/>
  <c r="F52" i="104"/>
  <c r="G52" i="104"/>
  <c r="G51" i="104" s="1"/>
  <c r="F63" i="104"/>
  <c r="H72" i="104"/>
  <c r="E75" i="104"/>
  <c r="E51" i="104"/>
  <c r="E80" i="104" l="1"/>
  <c r="F51" i="104"/>
  <c r="F80" i="104" s="1"/>
  <c r="H41" i="104"/>
  <c r="C20" i="94"/>
  <c r="C15" i="94"/>
  <c r="C12" i="94"/>
  <c r="C27" i="94" l="1"/>
  <c r="G65" i="68"/>
  <c r="E65" i="68"/>
  <c r="F65" i="68" s="1"/>
  <c r="G64" i="68"/>
  <c r="G62" i="68" s="1"/>
  <c r="G61" i="68" s="1"/>
  <c r="G60" i="68" s="1"/>
  <c r="G59" i="68" s="1"/>
  <c r="G58" i="68" s="1"/>
  <c r="F63" i="68"/>
  <c r="D62" i="68"/>
  <c r="D59" i="68"/>
  <c r="D58" i="68"/>
  <c r="F55" i="68"/>
  <c r="F54" i="68"/>
  <c r="F52" i="68"/>
  <c r="F51" i="68" s="1"/>
  <c r="F50" i="68" s="1"/>
  <c r="G51" i="68"/>
  <c r="E51" i="68"/>
  <c r="E50" i="68" s="1"/>
  <c r="D51" i="68"/>
  <c r="G50" i="68"/>
  <c r="D50" i="68"/>
  <c r="F49" i="68"/>
  <c r="F48" i="68"/>
  <c r="F46" i="68"/>
  <c r="G45" i="68"/>
  <c r="E45" i="68"/>
  <c r="D45" i="68"/>
  <c r="F44" i="68"/>
  <c r="F43" i="68"/>
  <c r="F42" i="68"/>
  <c r="F41" i="68"/>
  <c r="F40" i="68"/>
  <c r="G39" i="68"/>
  <c r="G36" i="68" s="1"/>
  <c r="E39" i="68"/>
  <c r="E36" i="68" s="1"/>
  <c r="D39" i="68"/>
  <c r="D36" i="68" s="1"/>
  <c r="F38" i="68"/>
  <c r="F37" i="68"/>
  <c r="F35" i="68"/>
  <c r="F34" i="68"/>
  <c r="F33" i="68"/>
  <c r="F32" i="68"/>
  <c r="F31" i="68"/>
  <c r="F30" i="68"/>
  <c r="G29" i="68"/>
  <c r="E29" i="68"/>
  <c r="D29" i="68"/>
  <c r="F28" i="68"/>
  <c r="F27" i="68"/>
  <c r="F26" i="68"/>
  <c r="F25" i="68"/>
  <c r="F24" i="68"/>
  <c r="F23" i="68"/>
  <c r="G22" i="68"/>
  <c r="E22" i="68"/>
  <c r="D22" i="68"/>
  <c r="F21" i="68"/>
  <c r="F20" i="68"/>
  <c r="F19" i="68"/>
  <c r="F18" i="68"/>
  <c r="F17" i="68"/>
  <c r="F16" i="68"/>
  <c r="G15" i="68"/>
  <c r="E15" i="68"/>
  <c r="D15" i="68"/>
  <c r="F12" i="68"/>
  <c r="F11" i="68"/>
  <c r="F10" i="68"/>
  <c r="G9" i="68"/>
  <c r="E9" i="68"/>
  <c r="D9" i="68"/>
  <c r="E10" i="111"/>
  <c r="F45" i="68" l="1"/>
  <c r="G14" i="68"/>
  <c r="G13" i="68" s="1"/>
  <c r="G8" i="68" s="1"/>
  <c r="F39" i="68"/>
  <c r="F36" i="68" s="1"/>
  <c r="F22" i="68"/>
  <c r="E14" i="68"/>
  <c r="E13" i="68" s="1"/>
  <c r="F29" i="68"/>
  <c r="D14" i="68"/>
  <c r="D13" i="68" s="1"/>
  <c r="D8" i="68" s="1"/>
  <c r="F15" i="68"/>
  <c r="F9" i="68"/>
  <c r="E64" i="68"/>
  <c r="D32" i="19"/>
  <c r="F14" i="68" l="1"/>
  <c r="F13" i="68" s="1"/>
  <c r="F64" i="68"/>
  <c r="F62" i="68" s="1"/>
  <c r="E62" i="68"/>
  <c r="E61" i="68" s="1"/>
  <c r="J28" i="110"/>
  <c r="J34" i="110" s="1"/>
  <c r="I28" i="110"/>
  <c r="H28" i="110"/>
  <c r="G28" i="110"/>
  <c r="E28" i="110"/>
  <c r="D28" i="110"/>
  <c r="C28" i="110"/>
  <c r="K43" i="109"/>
  <c r="D39" i="109"/>
  <c r="E39" i="109"/>
  <c r="F39" i="109"/>
  <c r="G39" i="109"/>
  <c r="H39" i="109"/>
  <c r="I39" i="109"/>
  <c r="J39" i="109"/>
  <c r="K39" i="109"/>
  <c r="C39" i="109"/>
  <c r="C44" i="109"/>
  <c r="E13" i="21"/>
  <c r="D13" i="21"/>
  <c r="F12" i="21"/>
  <c r="G14" i="86"/>
  <c r="J14" i="86" s="1"/>
  <c r="F61" i="68" l="1"/>
  <c r="E60" i="68"/>
  <c r="F60" i="68" l="1"/>
  <c r="F59" i="68" s="1"/>
  <c r="F58" i="68" s="1"/>
  <c r="F8" i="68" s="1"/>
  <c r="E59" i="68"/>
  <c r="E58" i="68" s="1"/>
  <c r="E8" i="68" s="1"/>
  <c r="F11" i="69"/>
  <c r="F9" i="98" l="1"/>
  <c r="C28" i="106"/>
  <c r="D41" i="58"/>
  <c r="E41" i="58"/>
  <c r="C41" i="58"/>
  <c r="D32" i="58"/>
  <c r="E32" i="58"/>
  <c r="C32" i="58"/>
  <c r="D29" i="58"/>
  <c r="E29" i="58"/>
  <c r="C29" i="58"/>
  <c r="D31" i="58"/>
  <c r="E31" i="58"/>
  <c r="C31" i="58"/>
  <c r="D42" i="58" l="1"/>
  <c r="F31" i="58"/>
  <c r="E42" i="58"/>
  <c r="C42" i="58"/>
  <c r="F32" i="58"/>
  <c r="F29" i="58"/>
  <c r="G37" i="105" l="1"/>
  <c r="H12" i="105"/>
  <c r="F92" i="104"/>
  <c r="G92" i="104"/>
  <c r="E92" i="104"/>
  <c r="F45" i="104" l="1"/>
  <c r="F48" i="104" s="1"/>
  <c r="G45" i="104"/>
  <c r="G48" i="104" s="1"/>
  <c r="E45" i="104"/>
  <c r="E48" i="104" s="1"/>
  <c r="F40" i="104" l="1"/>
  <c r="G40" i="104"/>
  <c r="E40" i="104"/>
  <c r="H32" i="104"/>
  <c r="H31" i="104"/>
  <c r="D45" i="102"/>
  <c r="D44" i="102"/>
  <c r="D43" i="102"/>
  <c r="D37" i="102"/>
  <c r="D31" i="102"/>
  <c r="D24" i="102"/>
  <c r="D19" i="102"/>
  <c r="D11" i="102"/>
  <c r="E2" i="111"/>
  <c r="O2" i="109"/>
  <c r="F2" i="21"/>
  <c r="H2" i="108"/>
  <c r="H2" i="112"/>
  <c r="F11" i="21"/>
  <c r="F10" i="21"/>
  <c r="F9" i="21"/>
  <c r="F8" i="21"/>
  <c r="D13" i="19"/>
  <c r="F17" i="86" l="1"/>
  <c r="G17" i="86"/>
  <c r="I17" i="86"/>
  <c r="E17" i="86"/>
  <c r="F15" i="86"/>
  <c r="E15" i="86"/>
  <c r="G12" i="86"/>
  <c r="G13" i="86"/>
  <c r="G11" i="86"/>
  <c r="J11" i="86" s="1"/>
  <c r="F18" i="86" l="1"/>
  <c r="E18" i="86"/>
  <c r="G44" i="109"/>
  <c r="G15" i="86"/>
  <c r="G18" i="86" s="1"/>
  <c r="H17" i="86"/>
  <c r="F21" i="108" l="1"/>
  <c r="G21" i="108"/>
  <c r="H21" i="108"/>
  <c r="F31" i="112"/>
  <c r="G31" i="112"/>
  <c r="H31" i="112"/>
  <c r="G19" i="112"/>
  <c r="H19" i="112"/>
  <c r="F19" i="112"/>
  <c r="G11" i="69" l="1"/>
  <c r="D32" i="107"/>
  <c r="E32" i="107"/>
  <c r="C32" i="107"/>
  <c r="F18" i="98" l="1"/>
  <c r="D28" i="102" l="1"/>
  <c r="D14" i="102"/>
  <c r="H26" i="105"/>
  <c r="H69" i="104"/>
  <c r="D26" i="19" l="1"/>
  <c r="M2" i="110" l="1"/>
  <c r="E11" i="69"/>
  <c r="D11" i="69"/>
  <c r="I34" i="110"/>
  <c r="H34" i="110"/>
  <c r="G34" i="110"/>
  <c r="E34" i="110"/>
  <c r="D34" i="110"/>
  <c r="C34" i="110"/>
  <c r="H22" i="108"/>
  <c r="H24" i="108" s="1"/>
  <c r="E16" i="108"/>
  <c r="E19" i="108"/>
  <c r="D16" i="108"/>
  <c r="D19" i="108"/>
  <c r="C19" i="108"/>
  <c r="C16" i="108"/>
  <c r="C14" i="108"/>
  <c r="D14" i="108"/>
  <c r="F14" i="108"/>
  <c r="G14" i="108"/>
  <c r="H14" i="108"/>
  <c r="F22" i="108"/>
  <c r="F24" i="108" s="1"/>
  <c r="G22" i="108"/>
  <c r="G24" i="108" s="1"/>
  <c r="E14" i="108"/>
  <c r="F34" i="110" l="1"/>
  <c r="K44" i="109"/>
  <c r="F44" i="109"/>
  <c r="I44" i="109"/>
  <c r="E44" i="109"/>
  <c r="H44" i="109"/>
  <c r="D44" i="109"/>
  <c r="J44" i="109"/>
  <c r="H33" i="24" l="1"/>
  <c r="H30" i="24"/>
  <c r="H29" i="24"/>
  <c r="H28" i="24"/>
  <c r="H27" i="24"/>
  <c r="H25" i="24"/>
  <c r="H24" i="24"/>
  <c r="H23" i="24"/>
  <c r="H20" i="24"/>
  <c r="H19" i="24"/>
  <c r="H18" i="24"/>
  <c r="H17" i="24"/>
  <c r="H16" i="24"/>
  <c r="H14" i="24"/>
  <c r="H13" i="24"/>
  <c r="H12" i="24"/>
  <c r="H11" i="24"/>
  <c r="H10" i="24"/>
  <c r="H9" i="24"/>
  <c r="F2" i="107"/>
  <c r="D10" i="85"/>
  <c r="F43" i="98"/>
  <c r="F42" i="98"/>
  <c r="F41" i="98"/>
  <c r="F40" i="98"/>
  <c r="F37" i="98"/>
  <c r="F36" i="98"/>
  <c r="F35" i="98"/>
  <c r="F34" i="98"/>
  <c r="F33" i="98"/>
  <c r="F32" i="98"/>
  <c r="F31" i="98"/>
  <c r="F30" i="98"/>
  <c r="F29" i="98"/>
  <c r="F28" i="98"/>
  <c r="F27" i="98"/>
  <c r="F26" i="98"/>
  <c r="F25" i="98"/>
  <c r="F20" i="98"/>
  <c r="F17" i="98"/>
  <c r="F16" i="98"/>
  <c r="F15" i="98"/>
  <c r="F14" i="98"/>
  <c r="F12" i="98"/>
  <c r="F11" i="98"/>
  <c r="F10" i="98"/>
  <c r="F8" i="98"/>
  <c r="F31" i="107" l="1"/>
  <c r="F30" i="107"/>
  <c r="F27" i="107"/>
  <c r="F26" i="107"/>
  <c r="F25" i="107"/>
  <c r="F19" i="107"/>
  <c r="F18" i="107"/>
  <c r="F17" i="107"/>
  <c r="F16" i="107"/>
  <c r="F15" i="107"/>
  <c r="F14" i="107"/>
  <c r="F13" i="107"/>
  <c r="F12" i="107"/>
  <c r="F11" i="107"/>
  <c r="F10" i="107"/>
  <c r="F9" i="107"/>
  <c r="C36" i="107"/>
  <c r="E20" i="107"/>
  <c r="D20" i="107"/>
  <c r="C20" i="107"/>
  <c r="F20" i="107" l="1"/>
  <c r="F32" i="107"/>
  <c r="H24" i="105"/>
  <c r="J28" i="106"/>
  <c r="I9" i="106"/>
  <c r="D22" i="112" s="1"/>
  <c r="J9" i="106"/>
  <c r="I11" i="106"/>
  <c r="D24" i="112" s="1"/>
  <c r="J11" i="106"/>
  <c r="I12" i="106"/>
  <c r="J12" i="106"/>
  <c r="I13" i="106"/>
  <c r="J13" i="106"/>
  <c r="I14" i="106"/>
  <c r="J14" i="106"/>
  <c r="J15" i="106"/>
  <c r="H13" i="106"/>
  <c r="H14" i="106"/>
  <c r="H12" i="106"/>
  <c r="H11" i="106"/>
  <c r="C24" i="112" s="1"/>
  <c r="H9" i="106"/>
  <c r="C22" i="112" s="1"/>
  <c r="D20" i="106"/>
  <c r="E20" i="106"/>
  <c r="D28" i="106"/>
  <c r="E28" i="106"/>
  <c r="C20" i="106"/>
  <c r="D9" i="106"/>
  <c r="E9" i="106"/>
  <c r="D10" i="106"/>
  <c r="E10" i="106"/>
  <c r="D12" i="106"/>
  <c r="E12" i="106"/>
  <c r="C12" i="106"/>
  <c r="C10" i="106"/>
  <c r="C9" i="106"/>
  <c r="F27" i="106"/>
  <c r="F24" i="106"/>
  <c r="K2" i="106"/>
  <c r="D22" i="58"/>
  <c r="E22" i="58"/>
  <c r="D23" i="58"/>
  <c r="D17" i="112" s="1"/>
  <c r="E23" i="58"/>
  <c r="E17" i="112" s="1"/>
  <c r="C23" i="58"/>
  <c r="C17" i="112" s="1"/>
  <c r="C22" i="58"/>
  <c r="D14" i="58"/>
  <c r="E14" i="58"/>
  <c r="D16" i="58"/>
  <c r="E16" i="58"/>
  <c r="C16" i="58"/>
  <c r="C14" i="58"/>
  <c r="D11" i="58"/>
  <c r="D10" i="112" s="1"/>
  <c r="E11" i="58"/>
  <c r="E10" i="112" s="1"/>
  <c r="C11" i="58"/>
  <c r="C10" i="112" s="1"/>
  <c r="H2" i="105"/>
  <c r="H39" i="105"/>
  <c r="H38" i="105"/>
  <c r="H35" i="105"/>
  <c r="H34" i="105"/>
  <c r="H33" i="105"/>
  <c r="H31" i="105"/>
  <c r="H25" i="105"/>
  <c r="H23" i="105"/>
  <c r="H17" i="105"/>
  <c r="H16" i="105"/>
  <c r="H13" i="105"/>
  <c r="H11" i="105"/>
  <c r="H10" i="105"/>
  <c r="F32" i="105"/>
  <c r="D30" i="58" s="1"/>
  <c r="E32" i="105"/>
  <c r="C30" i="58" s="1"/>
  <c r="G18" i="105"/>
  <c r="F18" i="105"/>
  <c r="E18" i="105"/>
  <c r="G9" i="105"/>
  <c r="G14" i="105" s="1"/>
  <c r="F9" i="105"/>
  <c r="F14" i="105" s="1"/>
  <c r="E9" i="105"/>
  <c r="E14" i="105" s="1"/>
  <c r="H94" i="104"/>
  <c r="H93" i="104"/>
  <c r="H89" i="104"/>
  <c r="H87" i="104"/>
  <c r="H85" i="104"/>
  <c r="H84" i="104"/>
  <c r="H83" i="104"/>
  <c r="H82" i="104"/>
  <c r="H79" i="104"/>
  <c r="H78" i="104"/>
  <c r="H77" i="104"/>
  <c r="H76" i="104"/>
  <c r="H74" i="104"/>
  <c r="H73" i="104"/>
  <c r="H71" i="104"/>
  <c r="H70" i="104"/>
  <c r="H67" i="104"/>
  <c r="H66" i="104"/>
  <c r="H65" i="104"/>
  <c r="H64" i="104"/>
  <c r="H62" i="104"/>
  <c r="H61" i="104"/>
  <c r="H60" i="104"/>
  <c r="H59" i="104"/>
  <c r="H57" i="104"/>
  <c r="H56" i="104"/>
  <c r="H55" i="104"/>
  <c r="H54" i="104"/>
  <c r="H53" i="104"/>
  <c r="H47" i="104"/>
  <c r="H46" i="104"/>
  <c r="H39" i="104"/>
  <c r="H36" i="104"/>
  <c r="H34" i="104"/>
  <c r="H30" i="104"/>
  <c r="H29" i="104"/>
  <c r="H28" i="104"/>
  <c r="H27" i="104"/>
  <c r="H26" i="104"/>
  <c r="H25" i="104"/>
  <c r="H23" i="104"/>
  <c r="H22" i="104"/>
  <c r="H21" i="104"/>
  <c r="H17" i="104"/>
  <c r="H15" i="104"/>
  <c r="H14" i="104"/>
  <c r="H13" i="104"/>
  <c r="H12" i="104"/>
  <c r="H11" i="104"/>
  <c r="H2" i="104"/>
  <c r="G95" i="104"/>
  <c r="F95" i="104"/>
  <c r="E95" i="104"/>
  <c r="I22" i="106"/>
  <c r="D28" i="112" s="1"/>
  <c r="H22" i="106"/>
  <c r="C28" i="112" s="1"/>
  <c r="G86" i="104"/>
  <c r="F86" i="104"/>
  <c r="E86" i="104"/>
  <c r="G81" i="104"/>
  <c r="E34" i="58" s="1"/>
  <c r="F81" i="104"/>
  <c r="E81" i="104"/>
  <c r="G68" i="104"/>
  <c r="G63" i="104" s="1"/>
  <c r="G80" i="104" s="1"/>
  <c r="G42" i="104"/>
  <c r="E22" i="106" s="1"/>
  <c r="F42" i="104"/>
  <c r="D22" i="106" s="1"/>
  <c r="E42" i="104"/>
  <c r="C20" i="58" s="1"/>
  <c r="C16" i="112" s="1"/>
  <c r="E18" i="58"/>
  <c r="E15" i="112" s="1"/>
  <c r="D21" i="106"/>
  <c r="C21" i="106"/>
  <c r="G38" i="104"/>
  <c r="E12" i="58" s="1"/>
  <c r="F38" i="104"/>
  <c r="D12" i="58" s="1"/>
  <c r="E38" i="104"/>
  <c r="C12" i="58" s="1"/>
  <c r="G35" i="104"/>
  <c r="F35" i="104"/>
  <c r="D19" i="58" s="1"/>
  <c r="E35" i="104"/>
  <c r="C14" i="106" s="1"/>
  <c r="C13" i="112" s="1"/>
  <c r="G24" i="104"/>
  <c r="F24" i="104"/>
  <c r="E24" i="104"/>
  <c r="G20" i="104"/>
  <c r="F18" i="104"/>
  <c r="D8" i="106"/>
  <c r="E9" i="104"/>
  <c r="H10" i="104" l="1"/>
  <c r="J21" i="106"/>
  <c r="E27" i="112" s="1"/>
  <c r="E35" i="58"/>
  <c r="H21" i="106"/>
  <c r="C27" i="112" s="1"/>
  <c r="C35" i="58"/>
  <c r="I19" i="106"/>
  <c r="D34" i="58"/>
  <c r="F34" i="58" s="1"/>
  <c r="H19" i="106"/>
  <c r="C26" i="112" s="1"/>
  <c r="C34" i="58"/>
  <c r="I21" i="106"/>
  <c r="D27" i="112" s="1"/>
  <c r="D35" i="58"/>
  <c r="D18" i="112"/>
  <c r="D24" i="58"/>
  <c r="C18" i="112"/>
  <c r="C24" i="58"/>
  <c r="E18" i="112"/>
  <c r="E24" i="58"/>
  <c r="K14" i="106"/>
  <c r="K26" i="106"/>
  <c r="F26" i="106"/>
  <c r="K13" i="106"/>
  <c r="F9" i="104"/>
  <c r="F49" i="104" s="1"/>
  <c r="C13" i="106"/>
  <c r="C12" i="112" s="1"/>
  <c r="D13" i="106"/>
  <c r="D12" i="112" s="1"/>
  <c r="H81" i="104"/>
  <c r="E25" i="112"/>
  <c r="H45" i="104"/>
  <c r="F12" i="106"/>
  <c r="F10" i="106"/>
  <c r="F20" i="106"/>
  <c r="K9" i="106"/>
  <c r="E22" i="112"/>
  <c r="D11" i="106"/>
  <c r="D15" i="108"/>
  <c r="D23" i="106"/>
  <c r="D25" i="106" s="1"/>
  <c r="I25" i="106"/>
  <c r="D26" i="112"/>
  <c r="H37" i="105"/>
  <c r="C38" i="58"/>
  <c r="D25" i="112"/>
  <c r="E18" i="104"/>
  <c r="E49" i="104" s="1"/>
  <c r="C15" i="108"/>
  <c r="I28" i="106"/>
  <c r="K28" i="106" s="1"/>
  <c r="D29" i="112"/>
  <c r="G18" i="104"/>
  <c r="H18" i="104" s="1"/>
  <c r="E15" i="108"/>
  <c r="D17" i="58"/>
  <c r="C25" i="112"/>
  <c r="K15" i="106"/>
  <c r="E30" i="112"/>
  <c r="K11" i="106"/>
  <c r="E24" i="112"/>
  <c r="H28" i="106"/>
  <c r="C29" i="112"/>
  <c r="H48" i="104"/>
  <c r="D10" i="58"/>
  <c r="D9" i="112" s="1"/>
  <c r="E20" i="58"/>
  <c r="E16" i="112" s="1"/>
  <c r="K12" i="106"/>
  <c r="D38" i="58"/>
  <c r="E29" i="112"/>
  <c r="H35" i="104"/>
  <c r="H22" i="105"/>
  <c r="C10" i="58"/>
  <c r="C9" i="112" s="1"/>
  <c r="C18" i="58"/>
  <c r="C15" i="112" s="1"/>
  <c r="D20" i="58"/>
  <c r="D16" i="112" s="1"/>
  <c r="D18" i="58"/>
  <c r="D15" i="112" s="1"/>
  <c r="C8" i="106"/>
  <c r="D14" i="106"/>
  <c r="C22" i="106"/>
  <c r="C23" i="106" s="1"/>
  <c r="C25" i="106" s="1"/>
  <c r="H75" i="104"/>
  <c r="H24" i="104"/>
  <c r="H58" i="104"/>
  <c r="H63" i="104"/>
  <c r="F19" i="105"/>
  <c r="H18" i="105"/>
  <c r="C15" i="58"/>
  <c r="E15" i="58"/>
  <c r="C17" i="58"/>
  <c r="C19" i="58"/>
  <c r="E19" i="58"/>
  <c r="F19" i="58" s="1"/>
  <c r="E13" i="106"/>
  <c r="E11" i="106"/>
  <c r="H95" i="104"/>
  <c r="H38" i="104"/>
  <c r="H40" i="104"/>
  <c r="H52" i="104"/>
  <c r="H86" i="104"/>
  <c r="H14" i="105"/>
  <c r="E10" i="58"/>
  <c r="E9" i="112" s="1"/>
  <c r="D15" i="58"/>
  <c r="E17" i="58"/>
  <c r="F28" i="106"/>
  <c r="E21" i="106"/>
  <c r="F21" i="106" s="1"/>
  <c r="C11" i="106"/>
  <c r="E14" i="106"/>
  <c r="E8" i="106"/>
  <c r="F8" i="106" s="1"/>
  <c r="J22" i="106"/>
  <c r="J19" i="106"/>
  <c r="E38" i="58"/>
  <c r="F9" i="106"/>
  <c r="G21" i="105"/>
  <c r="G32" i="105"/>
  <c r="H32" i="105" s="1"/>
  <c r="H9" i="105"/>
  <c r="E19" i="105"/>
  <c r="E21" i="105"/>
  <c r="E43" i="105" s="1"/>
  <c r="F21" i="105"/>
  <c r="F43" i="105" s="1"/>
  <c r="G19" i="105"/>
  <c r="H20" i="104"/>
  <c r="G9" i="104"/>
  <c r="G44" i="104"/>
  <c r="F91" i="104"/>
  <c r="E91" i="104"/>
  <c r="E44" i="104"/>
  <c r="H68" i="104"/>
  <c r="H92" i="104"/>
  <c r="G91" i="104"/>
  <c r="F44" i="104"/>
  <c r="D28" i="58"/>
  <c r="D27" i="58" s="1"/>
  <c r="G49" i="104" l="1"/>
  <c r="E30" i="58"/>
  <c r="F30" i="58" s="1"/>
  <c r="K21" i="106"/>
  <c r="H25" i="106"/>
  <c r="F35" i="58"/>
  <c r="G96" i="104"/>
  <c r="D15" i="19" s="1"/>
  <c r="E28" i="58"/>
  <c r="C28" i="58"/>
  <c r="C27" i="58" s="1"/>
  <c r="E96" i="104"/>
  <c r="E21" i="108"/>
  <c r="E22" i="108" s="1"/>
  <c r="E24" i="108" s="1"/>
  <c r="D21" i="108"/>
  <c r="D22" i="108" s="1"/>
  <c r="D24" i="108" s="1"/>
  <c r="C21" i="108"/>
  <c r="C22" i="108" s="1"/>
  <c r="C24" i="108" s="1"/>
  <c r="H9" i="104"/>
  <c r="F37" i="104"/>
  <c r="C16" i="106"/>
  <c r="E40" i="105"/>
  <c r="F18" i="58"/>
  <c r="F11" i="106"/>
  <c r="E37" i="104"/>
  <c r="G37" i="104"/>
  <c r="F13" i="106"/>
  <c r="E12" i="112"/>
  <c r="G43" i="105"/>
  <c r="E15" i="19" s="1"/>
  <c r="K19" i="106"/>
  <c r="E26" i="112"/>
  <c r="F14" i="106"/>
  <c r="E13" i="112"/>
  <c r="H91" i="104"/>
  <c r="J25" i="106"/>
  <c r="E28" i="112"/>
  <c r="D16" i="106"/>
  <c r="D18" i="106" s="1"/>
  <c r="D29" i="106" s="1"/>
  <c r="D13" i="112"/>
  <c r="I8" i="106"/>
  <c r="D21" i="112" s="1"/>
  <c r="D31" i="112" s="1"/>
  <c r="H19" i="105"/>
  <c r="E14" i="19"/>
  <c r="H44" i="104"/>
  <c r="E16" i="106"/>
  <c r="H8" i="106"/>
  <c r="C21" i="112" s="1"/>
  <c r="C31" i="112" s="1"/>
  <c r="E23" i="106"/>
  <c r="H51" i="104"/>
  <c r="J8" i="106"/>
  <c r="E21" i="112" s="1"/>
  <c r="G40" i="105"/>
  <c r="H21" i="105"/>
  <c r="F40" i="105"/>
  <c r="F96" i="104"/>
  <c r="H96" i="104" l="1"/>
  <c r="F28" i="58"/>
  <c r="E27" i="58"/>
  <c r="H37" i="104"/>
  <c r="H43" i="105"/>
  <c r="I18" i="106"/>
  <c r="I29" i="106" s="1"/>
  <c r="K25" i="106"/>
  <c r="H49" i="104"/>
  <c r="D14" i="19"/>
  <c r="K10" i="106"/>
  <c r="E31" i="112"/>
  <c r="K8" i="106"/>
  <c r="J18" i="106"/>
  <c r="H18" i="106"/>
  <c r="E18" i="106"/>
  <c r="F16" i="106"/>
  <c r="E25" i="106"/>
  <c r="F25" i="106" s="1"/>
  <c r="F23" i="106"/>
  <c r="H40" i="105"/>
  <c r="H80" i="104"/>
  <c r="E29" i="106" l="1"/>
  <c r="F29" i="106" s="1"/>
  <c r="J29" i="106"/>
  <c r="K29" i="106" s="1"/>
  <c r="K18" i="106"/>
  <c r="F18" i="106"/>
  <c r="H29" i="106"/>
  <c r="C18" i="106"/>
  <c r="C29" i="106" s="1"/>
  <c r="D20" i="96"/>
  <c r="C20" i="96"/>
  <c r="D17" i="96"/>
  <c r="C17" i="96"/>
  <c r="C13" i="96"/>
  <c r="D13" i="96"/>
  <c r="E25" i="96"/>
  <c r="E23" i="96"/>
  <c r="E19" i="96"/>
  <c r="E18" i="96"/>
  <c r="E16" i="96"/>
  <c r="E15" i="96"/>
  <c r="E12" i="96"/>
  <c r="E11" i="96"/>
  <c r="E9" i="96"/>
  <c r="E8" i="96"/>
  <c r="C10" i="96"/>
  <c r="D10" i="96"/>
  <c r="D14" i="96" l="1"/>
  <c r="D24" i="96" s="1"/>
  <c r="D21" i="96"/>
  <c r="D26" i="96" s="1"/>
  <c r="E20" i="96"/>
  <c r="C21" i="96"/>
  <c r="C26" i="96" s="1"/>
  <c r="E13" i="96"/>
  <c r="C14" i="96"/>
  <c r="E17" i="96"/>
  <c r="G30" i="102"/>
  <c r="G29" i="102"/>
  <c r="F28" i="102"/>
  <c r="E28" i="102"/>
  <c r="G42" i="102"/>
  <c r="G41" i="102"/>
  <c r="G39" i="102"/>
  <c r="G38" i="102"/>
  <c r="G36" i="102"/>
  <c r="G34" i="102"/>
  <c r="G33" i="102"/>
  <c r="G32" i="102"/>
  <c r="G27" i="102"/>
  <c r="G26" i="102"/>
  <c r="G25" i="102"/>
  <c r="G23" i="102"/>
  <c r="G22" i="102"/>
  <c r="G21" i="102"/>
  <c r="G20" i="102"/>
  <c r="G18" i="102"/>
  <c r="G17" i="102"/>
  <c r="G16" i="102"/>
  <c r="G13" i="102"/>
  <c r="G12" i="102"/>
  <c r="G10" i="102"/>
  <c r="G9" i="102"/>
  <c r="G8" i="102"/>
  <c r="G15" i="102"/>
  <c r="E37" i="102"/>
  <c r="E43" i="102"/>
  <c r="E19" i="102"/>
  <c r="F19" i="102"/>
  <c r="E14" i="102"/>
  <c r="F14" i="102"/>
  <c r="E11" i="102"/>
  <c r="F11" i="102"/>
  <c r="E24" i="102"/>
  <c r="F24" i="102"/>
  <c r="G2" i="102"/>
  <c r="F43" i="102"/>
  <c r="F37" i="102"/>
  <c r="E39" i="94"/>
  <c r="E24" i="94"/>
  <c r="D22" i="96" l="1"/>
  <c r="E14" i="96"/>
  <c r="G28" i="102"/>
  <c r="E21" i="96"/>
  <c r="F31" i="102"/>
  <c r="F45" i="102" s="1"/>
  <c r="E31" i="102"/>
  <c r="E26" i="96"/>
  <c r="C22" i="96"/>
  <c r="C24" i="96"/>
  <c r="E24" i="96" s="1"/>
  <c r="F44" i="102"/>
  <c r="G35" i="102"/>
  <c r="G40" i="102"/>
  <c r="G43" i="102"/>
  <c r="E44" i="102"/>
  <c r="G37" i="102"/>
  <c r="G19" i="102"/>
  <c r="G24" i="102"/>
  <c r="G14" i="102"/>
  <c r="G11" i="102"/>
  <c r="E22" i="96" l="1"/>
  <c r="G31" i="102"/>
  <c r="G44" i="102"/>
  <c r="E45" i="102"/>
  <c r="G45" i="102" s="1"/>
  <c r="G26" i="24" l="1"/>
  <c r="G31" i="24" s="1"/>
  <c r="F26" i="24"/>
  <c r="F31" i="24" s="1"/>
  <c r="E26" i="24"/>
  <c r="E31" i="24" s="1"/>
  <c r="D26" i="24"/>
  <c r="G21" i="24"/>
  <c r="F21" i="24"/>
  <c r="E21" i="24"/>
  <c r="D21" i="24"/>
  <c r="E15" i="24"/>
  <c r="F15" i="24"/>
  <c r="G15" i="24"/>
  <c r="D15" i="24"/>
  <c r="D22" i="24" s="1"/>
  <c r="E26" i="19"/>
  <c r="D31" i="24" l="1"/>
  <c r="H31" i="24" s="1"/>
  <c r="H26" i="24"/>
  <c r="G22" i="24"/>
  <c r="G32" i="24" s="1"/>
  <c r="F22" i="24"/>
  <c r="F32" i="24" s="1"/>
  <c r="H21" i="24"/>
  <c r="H15" i="24"/>
  <c r="E22" i="24"/>
  <c r="D32" i="24" l="1"/>
  <c r="E32" i="24"/>
  <c r="H22" i="24"/>
  <c r="H32" i="24" l="1"/>
  <c r="M19" i="85"/>
  <c r="L19" i="85"/>
  <c r="K19" i="85"/>
  <c r="J19" i="85"/>
  <c r="I19" i="85"/>
  <c r="H19" i="85"/>
  <c r="G19" i="85"/>
  <c r="F19" i="85"/>
  <c r="E19" i="85"/>
  <c r="D19" i="85"/>
  <c r="F10" i="85"/>
  <c r="G10" i="85"/>
  <c r="H10" i="85"/>
  <c r="I10" i="85"/>
  <c r="J10" i="85"/>
  <c r="K10" i="85"/>
  <c r="L10" i="85"/>
  <c r="M10" i="85"/>
  <c r="E10" i="85"/>
  <c r="D20" i="85" l="1"/>
  <c r="K20" i="85"/>
  <c r="G20" i="85"/>
  <c r="J20" i="85"/>
  <c r="F20" i="85"/>
  <c r="L20" i="85"/>
  <c r="H20" i="85"/>
  <c r="E20" i="85"/>
  <c r="I20" i="85"/>
  <c r="M20" i="85"/>
  <c r="E14" i="112"/>
  <c r="D14" i="112" l="1"/>
  <c r="C14" i="112"/>
  <c r="J13" i="86" l="1"/>
  <c r="J15" i="86" s="1"/>
  <c r="J18" i="86" s="1"/>
  <c r="E13" i="19" l="1"/>
  <c r="F41" i="58" l="1"/>
  <c r="H12" i="86" l="1"/>
  <c r="H15" i="86" s="1"/>
  <c r="H18" i="86" s="1"/>
  <c r="I15" i="86" l="1"/>
  <c r="I18" i="86" s="1"/>
  <c r="F22" i="58" l="1"/>
  <c r="D18" i="29" l="1"/>
  <c r="E18" i="29"/>
  <c r="F18" i="29"/>
  <c r="G18" i="29"/>
  <c r="H18" i="29"/>
  <c r="C18" i="29"/>
  <c r="F42" i="58" l="1"/>
  <c r="F2" i="101" l="1"/>
  <c r="F2" i="98"/>
  <c r="F2" i="58"/>
  <c r="E32" i="19"/>
  <c r="D39" i="94"/>
  <c r="D35" i="94"/>
  <c r="E35" i="94"/>
  <c r="E42" i="94" s="1"/>
  <c r="D15" i="94"/>
  <c r="E15" i="94"/>
  <c r="D20" i="94"/>
  <c r="E20" i="94"/>
  <c r="D24" i="94"/>
  <c r="D12" i="94"/>
  <c r="E12" i="94"/>
  <c r="E27" i="94" l="1"/>
  <c r="D42" i="94"/>
  <c r="D27" i="94"/>
  <c r="C9" i="58"/>
  <c r="H2" i="29"/>
  <c r="F37" i="58"/>
  <c r="F23" i="58"/>
  <c r="F11" i="58"/>
  <c r="F14" i="58"/>
  <c r="C13" i="58"/>
  <c r="C11" i="112" s="1"/>
  <c r="C19" i="112" s="1"/>
  <c r="F16" i="58"/>
  <c r="D9" i="58"/>
  <c r="D13" i="58"/>
  <c r="D11" i="112" s="1"/>
  <c r="D19" i="112" s="1"/>
  <c r="F33" i="58"/>
  <c r="G2" i="68"/>
  <c r="C42" i="94"/>
  <c r="G2" i="69"/>
  <c r="M2" i="85"/>
  <c r="E2" i="96"/>
  <c r="H2" i="24"/>
  <c r="E2" i="19"/>
  <c r="J2" i="86"/>
  <c r="F38" i="58"/>
  <c r="D21" i="58" l="1"/>
  <c r="C21" i="58"/>
  <c r="E9" i="58"/>
  <c r="F10" i="58"/>
  <c r="F17" i="58"/>
  <c r="F9" i="58" l="1"/>
  <c r="E40" i="58" l="1"/>
  <c r="E43" i="58" s="1"/>
  <c r="D40" i="58"/>
  <c r="D43" i="58" s="1"/>
  <c r="F43" i="58" l="1"/>
  <c r="F27" i="58"/>
  <c r="F40" i="58"/>
  <c r="C40" i="58" l="1"/>
  <c r="C43" i="58" s="1"/>
  <c r="F15" i="58" l="1"/>
  <c r="E13" i="58" l="1"/>
  <c r="E11" i="112" s="1"/>
  <c r="E19" i="112" s="1"/>
  <c r="F13" i="58" l="1"/>
  <c r="F12" i="58" l="1"/>
  <c r="D25" i="58" l="1"/>
  <c r="F24" i="58" l="1"/>
  <c r="E21" i="58" l="1"/>
  <c r="E25" i="58" l="1"/>
  <c r="F25" i="58" s="1"/>
  <c r="F21" i="58"/>
  <c r="C25" i="58"/>
  <c r="F13" i="21"/>
</calcChain>
</file>

<file path=xl/sharedStrings.xml><?xml version="1.0" encoding="utf-8"?>
<sst xmlns="http://schemas.openxmlformats.org/spreadsheetml/2006/main" count="1471" uniqueCount="862">
  <si>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</si>
  <si>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</si>
  <si>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</si>
  <si>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</si>
  <si>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</si>
  <si>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</si>
  <si>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</si>
  <si>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</si>
  <si>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</si>
  <si>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</si>
  <si>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</si>
  <si>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</si>
  <si>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</si>
  <si>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</si>
  <si>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</si>
  <si>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</si>
  <si>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</si>
  <si>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 xml:space="preserve">F)        Vállalkozási tevékenységet terhelő befizetési kötelezettség </t>
  </si>
  <si>
    <t>Módosítások</t>
  </si>
  <si>
    <t xml:space="preserve">A) TEVÉKENYSÉGEK EREDMÉNYE (=I±II+III-IV-V-VI-VII) </t>
  </si>
  <si>
    <t>Működési bevételek</t>
  </si>
  <si>
    <t>Nyitó adatok bekerülési érték</t>
  </si>
  <si>
    <t>Nyitó adatok elszámolt értékvesztés nyitó értéke</t>
  </si>
  <si>
    <t>Tárgyévben elszámolt értékvesztés</t>
  </si>
  <si>
    <t>Záró adatok bekerülési érték</t>
  </si>
  <si>
    <t>Záró adatok értékvesztés záró értéke</t>
  </si>
  <si>
    <t>Tartós részesedések</t>
  </si>
  <si>
    <t>Tartós hitelviszonyt megtestesítő értékpapírok</t>
  </si>
  <si>
    <t>Készletek</t>
  </si>
  <si>
    <t>Forgatási célú hitelviszonyt megtestesítő értékpapírok</t>
  </si>
  <si>
    <t>Személyi juttatások</t>
  </si>
  <si>
    <t>Dologi kiadások</t>
  </si>
  <si>
    <t>Ellátottak pénzbeli juttatásai</t>
  </si>
  <si>
    <t>Pénzkészlet tárgyidőszak elején</t>
  </si>
  <si>
    <t>- Forintban vezetett költségvetési pénzforgalmi számlák egyenlege (Előirányzat-felhasználási keretszámlák egyenlege)</t>
  </si>
  <si>
    <t>- Devizabetét számlák egyenlege</t>
  </si>
  <si>
    <t>- Forintpénztárak és betétkönyvek egyenlege</t>
  </si>
  <si>
    <t>- Valutapénztárak egyenlege</t>
  </si>
  <si>
    <t>Pénzkészlet összesen (01+02+03+04)</t>
  </si>
  <si>
    <t>Pénzkészlet tárgyidőszak végén</t>
  </si>
  <si>
    <t>Immateriális javak</t>
  </si>
  <si>
    <t>Ingatlanok és kapcsolódó vagyoni értékű jogok</t>
  </si>
  <si>
    <t>Terv szerinti értékcsökkenés nyitó állománya</t>
  </si>
  <si>
    <t>Terven felüli értékcsökkenés nyitó állománya</t>
  </si>
  <si>
    <t>Teljesen (0-ig) leírt eszközök bruttó értéke</t>
  </si>
  <si>
    <t>Összesen</t>
  </si>
  <si>
    <t>19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</si>
  <si>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</si>
  <si>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</si>
  <si>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</si>
  <si>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</si>
  <si>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</si>
  <si>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</si>
  <si>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</si>
  <si>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</si>
  <si>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</si>
  <si>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</si>
  <si>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</si>
  <si>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16</t>
  </si>
  <si>
    <t>21</t>
  </si>
  <si>
    <t>22</t>
  </si>
  <si>
    <t>23</t>
  </si>
  <si>
    <t>24</t>
  </si>
  <si>
    <t>29</t>
  </si>
  <si>
    <t>33</t>
  </si>
  <si>
    <t>34</t>
  </si>
  <si>
    <t>A személyi juttatások és a foglalkoztatottak, választott tisztségviselők összetétele</t>
  </si>
  <si>
    <t>Veszprém Megyei Rendőr-főkapitányság</t>
  </si>
  <si>
    <t>Balatonakali Sportegyesület</t>
  </si>
  <si>
    <t>Sor-   sz</t>
  </si>
  <si>
    <t>BEVÉTELEK</t>
  </si>
  <si>
    <t>Közhatalmi bevételek</t>
  </si>
  <si>
    <t>Vagyoni típusú adók</t>
  </si>
  <si>
    <t>Termékek és szolgáltatások adói</t>
  </si>
  <si>
    <t>Egyéb közhatalmi bevételek</t>
  </si>
  <si>
    <t>Önkormányzatok működési támogatásai</t>
  </si>
  <si>
    <t>Költségvetési bevételek</t>
  </si>
  <si>
    <t>Költségvetési hiány belső finanszírozása</t>
  </si>
  <si>
    <t>Államháztartáson belüli megelőlegezések</t>
  </si>
  <si>
    <t>KIADÁSOK</t>
  </si>
  <si>
    <t>Működési kiadások</t>
  </si>
  <si>
    <t>Tartalékok</t>
  </si>
  <si>
    <t>Általános tartalék</t>
  </si>
  <si>
    <t>Költségvetési kiadások</t>
  </si>
  <si>
    <t>Finanszírozási kiadások</t>
  </si>
  <si>
    <t>Munkaadót terhelő járulékok</t>
  </si>
  <si>
    <t>Elvonások és befizetések kiadásai</t>
  </si>
  <si>
    <t>Összes költségvetési működési bevétel</t>
  </si>
  <si>
    <t>Összes működési bevétel</t>
  </si>
  <si>
    <t>Összes működési kiadás</t>
  </si>
  <si>
    <t>Összes költségvetési felhalmozási bevétel</t>
  </si>
  <si>
    <t>Összes felhalmozási bevétel</t>
  </si>
  <si>
    <t>Összes felhalmozási kiadás</t>
  </si>
  <si>
    <t>27</t>
  </si>
  <si>
    <t>30</t>
  </si>
  <si>
    <t>32</t>
  </si>
  <si>
    <t>Megnevezés</t>
  </si>
  <si>
    <t>ESZKÖZÖK</t>
  </si>
  <si>
    <t>11</t>
  </si>
  <si>
    <t>13</t>
  </si>
  <si>
    <t>14</t>
  </si>
  <si>
    <t>15</t>
  </si>
  <si>
    <t>17</t>
  </si>
  <si>
    <t>18</t>
  </si>
  <si>
    <t>20</t>
  </si>
  <si>
    <t>25</t>
  </si>
  <si>
    <t>26</t>
  </si>
  <si>
    <t>28</t>
  </si>
  <si>
    <t>31</t>
  </si>
  <si>
    <t>Eredeti előirányzat</t>
  </si>
  <si>
    <t>Módosított előirányzat</t>
  </si>
  <si>
    <t>Teljesítés</t>
  </si>
  <si>
    <t>Előző évi költségvetési beszámoló záró adatai</t>
  </si>
  <si>
    <t>Teljesítés %</t>
  </si>
  <si>
    <t>Sor-szám</t>
  </si>
  <si>
    <t>Bevételek összesen</t>
  </si>
  <si>
    <t>Felhalmozási kiadások</t>
  </si>
  <si>
    <t>1.</t>
  </si>
  <si>
    <t>2.</t>
  </si>
  <si>
    <t>3.</t>
  </si>
  <si>
    <t>Gépek, berendezések, felszerelések, járművek</t>
  </si>
  <si>
    <t>Beruházások és felújítások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</si>
  <si>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</si>
  <si>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</si>
  <si>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</si>
  <si>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</si>
  <si>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</si>
  <si>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</si>
  <si>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</si>
  <si>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</si>
  <si>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</si>
  <si>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</si>
  <si>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</si>
  <si>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</si>
  <si>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</si>
  <si>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Bruttó érték összesen (=01+08-14)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</si>
  <si>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</si>
  <si>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</si>
  <si>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</si>
  <si>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</si>
  <si>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</si>
  <si>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</si>
  <si>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</si>
  <si>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</si>
  <si>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Kincstáron kívüli forintszámlák</t>
  </si>
  <si>
    <t>Nem tartós részesedések</t>
  </si>
  <si>
    <t>018030 Támogatási célú finanszírozási műveletek</t>
  </si>
  <si>
    <t>045160 Közutak, hidak, alagutak üzemeltetése, fenntartása</t>
  </si>
  <si>
    <t>052020 Szennyvíz gyűjtése, tisztítása, elhelyezése</t>
  </si>
  <si>
    <t>064010 Közvilágítás</t>
  </si>
  <si>
    <t>072111 Háziorvosi alapellátás</t>
  </si>
  <si>
    <t>072311 Fogorvosi alapellátás</t>
  </si>
  <si>
    <t>072450 Fizikoterápiás szolgáltatás</t>
  </si>
  <si>
    <t>081061 Szabadidős park, fürdő és strandszolgáltatás</t>
  </si>
  <si>
    <t>082044 Könyvtári szolgáltatások</t>
  </si>
  <si>
    <t>083030 Egyéb kiadói tevékenység</t>
  </si>
  <si>
    <t>084031 Civil szervezetek működési támogatása</t>
  </si>
  <si>
    <t>Egyéb működési célú támogatások államháztartáson belülre</t>
  </si>
  <si>
    <t>Egyéb működési célú támogatások államháztartáson kívülre</t>
  </si>
  <si>
    <t>Beruházások</t>
  </si>
  <si>
    <t>Felújítások</t>
  </si>
  <si>
    <t>Felhalmozási célú önkormányzati támogatások</t>
  </si>
  <si>
    <t>Egyéb felhalmozási célú támogatások bevételei államháztartáson belülről</t>
  </si>
  <si>
    <t>Tulajdonosi bevételek</t>
  </si>
  <si>
    <t>Egyéb működési bevételek</t>
  </si>
  <si>
    <t>Egyéb működési célú átvett pénzeszközök</t>
  </si>
  <si>
    <t>Törvény szerinti illetmények, munkabérek</t>
  </si>
  <si>
    <t>Végkielégítés, jubileumi jutalom</t>
  </si>
  <si>
    <t>Béren kívüli juttatások</t>
  </si>
  <si>
    <t>Támogatások</t>
  </si>
  <si>
    <t>"E"-"J"  fizetési  osztály  összesen</t>
  </si>
  <si>
    <t>felsőfokú végzettségű, a költségvetési szerveknél foglalkoztatott egyéb munkavállaló  (nem vezető)</t>
  </si>
  <si>
    <t>Feladat megnevezése</t>
  </si>
  <si>
    <t>középfokú végzettségű, a költségvetési szerveknél foglalkoztatott egyéb munkavállaló  (nem vezető)</t>
  </si>
  <si>
    <t>Munkajogi zárólétszám (az időszak végén munkaviszonyban állók létszáma) (fő)</t>
  </si>
  <si>
    <t>Foglalkozta-tottak egyéb személyi juttatásai</t>
  </si>
  <si>
    <t>Tényleges támogatás</t>
  </si>
  <si>
    <t>Az önkormányzat által az adott célra december 31-ig ténylegesen felhasznált összeg</t>
  </si>
  <si>
    <t xml:space="preserve">Támogatás évközi változás </t>
  </si>
  <si>
    <t>Költségvetési törvény alapján tervezett mutatószám</t>
  </si>
  <si>
    <t>Összesen:</t>
  </si>
  <si>
    <t xml:space="preserve">I. Immateriális javak </t>
  </si>
  <si>
    <t xml:space="preserve">II. Tárgyi eszközök </t>
  </si>
  <si>
    <t xml:space="preserve">III. Befektetett pénzügyi eszközök </t>
  </si>
  <si>
    <t xml:space="preserve">IV. Koncesszióba, vagyonkezelésbe adott eszközök </t>
  </si>
  <si>
    <t xml:space="preserve">I. Készletek </t>
  </si>
  <si>
    <t xml:space="preserve">II. Értékpapírok </t>
  </si>
  <si>
    <t>II. Pénztárak, csekkek, betétkönyvek</t>
  </si>
  <si>
    <t>III. Forintszámlák</t>
  </si>
  <si>
    <t>IV. Devizaszámlák</t>
  </si>
  <si>
    <t xml:space="preserve">I. Költségvetési évben esedékes követelések </t>
  </si>
  <si>
    <t xml:space="preserve">II. Költségvetési évet követően esedékes követelések </t>
  </si>
  <si>
    <t xml:space="preserve">III. Követelés jellegű sajátos elszámolások </t>
  </si>
  <si>
    <t xml:space="preserve">F) AKTÍV IDŐBELI ELHATÁROLÁSOK </t>
  </si>
  <si>
    <t xml:space="preserve">ESZKÖZÖK ÖSSZESEN (=A+B+C+D+E+F) </t>
  </si>
  <si>
    <t>A) NEMZETI VAGYONBA TARTOZÓ BEFEKTETETT ESZKÖZÖK (=I+II+III+IV)</t>
  </si>
  <si>
    <t xml:space="preserve">B) NEMZETI VAGYONBA TARTOZÓ FORGÓESZKÖZÖK (=I+II) </t>
  </si>
  <si>
    <t xml:space="preserve">D) KÖVETELÉSEK (=I+II+III)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</si>
  <si>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</si>
  <si>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</si>
  <si>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</si>
  <si>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</si>
  <si>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</si>
  <si>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</si>
  <si>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 xml:space="preserve">G) SAJÁT TŐKE (=I+…+VI) </t>
  </si>
  <si>
    <t xml:space="preserve">I. Költségvetési évben esedékes kötelezettségek </t>
  </si>
  <si>
    <t xml:space="preserve">II. Költségvetési évet követően esedékes kötelezettségek </t>
  </si>
  <si>
    <t xml:space="preserve">III. Kötelezettség jellegű sajátos elszámolások </t>
  </si>
  <si>
    <t xml:space="preserve">H) KÖTELEZETTSÉGEK (=I+II+III) </t>
  </si>
  <si>
    <t>01. Közhatalmi eredményszemléletű bevételek</t>
  </si>
  <si>
    <t>02.  Eszközök és szolgáltatások értékesítése nettó eredményszemléletű bevételei</t>
  </si>
  <si>
    <t>03. Tevékenység egyéb nettó eredményszemléletű bevételei</t>
  </si>
  <si>
    <t xml:space="preserve">I. Tevékenység nettó eredményszemléletű bevétele (=01+02+03) </t>
  </si>
  <si>
    <t xml:space="preserve">II. Aktivált saját teljesítmények értéke (=04+05) </t>
  </si>
  <si>
    <t>06. Központi működési célú támogatások eredményszemléletű bevételei</t>
  </si>
  <si>
    <t>07. Egyéb működési célú támogatások eredményszemléletű bevételei</t>
  </si>
  <si>
    <t>VI. Értékcsökkenési leírás</t>
  </si>
  <si>
    <t>VII. Egyéb ráfordítások</t>
  </si>
  <si>
    <t xml:space="preserve">B) PÉNZÜGYI MŰVELETEK EREDMÉNYE (=VIII-IX) </t>
  </si>
  <si>
    <t>3. melléklet</t>
  </si>
  <si>
    <t>04. Saját termelésű készletek állományváltozása</t>
  </si>
  <si>
    <t>05. Saját előállítású eszközök aktivált értéke</t>
  </si>
  <si>
    <t>Projekt megnevezése</t>
  </si>
  <si>
    <t>Megítélt támogatás összege</t>
  </si>
  <si>
    <t>Maradvány igénybevétele</t>
  </si>
  <si>
    <t xml:space="preserve">Finanszírozási bevételek </t>
  </si>
  <si>
    <t>Kiadások összesen</t>
  </si>
  <si>
    <t>2. melléklet</t>
  </si>
  <si>
    <t>4. melléklet</t>
  </si>
  <si>
    <t>5. melléklet</t>
  </si>
  <si>
    <t>7. melléklet</t>
  </si>
  <si>
    <t>Földterületek</t>
  </si>
  <si>
    <t>Telkek</t>
  </si>
  <si>
    <t>Épületek</t>
  </si>
  <si>
    <t>Ültetvények</t>
  </si>
  <si>
    <t>Egyéb építmények</t>
  </si>
  <si>
    <t>Saját bevétel 50 %-a</t>
  </si>
  <si>
    <t>Adósságot keletkeztető ügyletből származó fizetési kötelezettség</t>
  </si>
  <si>
    <t>Saját bevétel 50 %-a és az adósságot keletkeztető ügyletből származó fizetési kötelezettségek különbsége</t>
  </si>
  <si>
    <t>mértéke %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</si>
  <si>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</si>
  <si>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</si>
  <si>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</si>
  <si>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</si>
  <si>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</si>
  <si>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</si>
  <si>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</si>
  <si>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</si>
  <si>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</si>
  <si>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</si>
  <si>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</si>
  <si>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</si>
  <si>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B </t>
  </si>
  <si>
    <t>Tárgyévi költségvetési beszámoló záró adatai</t>
  </si>
  <si>
    <t xml:space="preserve">Kiadások                                   </t>
  </si>
  <si>
    <t>Összesen (=C+D+E+F)</t>
  </si>
  <si>
    <t>15. melléklet</t>
  </si>
  <si>
    <t>Évvégi eltérés  (+,-) mutatószám szerinti támogatás   (=F-(D+E))</t>
  </si>
  <si>
    <t>Eltérés (támogatásban és felhasználás szerint)       (=G-(F-H))</t>
  </si>
  <si>
    <t>19. melléklet</t>
  </si>
  <si>
    <t>20. melléklet</t>
  </si>
  <si>
    <t>I. Lekötött bankbetétek</t>
  </si>
  <si>
    <t>E) EGYÉB SAJÁTOS ELSZÁMOLÁSOK</t>
  </si>
  <si>
    <t>I) KINCSTÁRI SZÁMLAVEZETÉSSEL KAPCSOLATOS ELSZÁMOLÁSOK</t>
  </si>
  <si>
    <t xml:space="preserve">J) PASSZÍV IDŐBELI ELHATÁROLÁSOK </t>
  </si>
  <si>
    <t xml:space="preserve">FORRÁSOK ÖSSZESEN (=G+H+I+J) </t>
  </si>
  <si>
    <t xml:space="preserve">C) PÉNZESZKÖZÖK (=I+…+IV) </t>
  </si>
  <si>
    <t>polgármester, főpolgármester</t>
  </si>
  <si>
    <t xml:space="preserve">Bevételek (pénzmaradvány nélkül)                                </t>
  </si>
  <si>
    <t>23. melléklet</t>
  </si>
  <si>
    <t>08. Felhalmozási célú támogatások eredményszemléletű bevételei</t>
  </si>
  <si>
    <t>09. Különféle egyéb eredményszemléletű bevételek</t>
  </si>
  <si>
    <t>10. Anyagköltség</t>
  </si>
  <si>
    <t>11. Igénybe vett szolgáltatások értéke</t>
  </si>
  <si>
    <t>12. Eladott áruk beszerzési értéke</t>
  </si>
  <si>
    <t>13. Eladott (közvetített) szolgáltatások értéke</t>
  </si>
  <si>
    <t xml:space="preserve">III. Egyéb eredményszemléletű bevételek (=06+07+08+09) </t>
  </si>
  <si>
    <t xml:space="preserve">IV. Anyagjellegű ráfordítások (=10+11+12+13) </t>
  </si>
  <si>
    <t>14. Bérköltség</t>
  </si>
  <si>
    <t>15. Személyi jellegű egyéb kifizetések</t>
  </si>
  <si>
    <t>16. Bérjárulékok</t>
  </si>
  <si>
    <t xml:space="preserve">V. Személyi jellegű ráfordítások (=14+15+16) </t>
  </si>
  <si>
    <t>17. Kapott (járó) osztalék és részesedés</t>
  </si>
  <si>
    <t>18. Részesedésekből származó eredményszemléletű bevételek, árfolyamnyereségek</t>
  </si>
  <si>
    <t>19. Befektetett pénzügyi eszközökből származó eredményszemléletű bevételek, árfolyamnyereségek</t>
  </si>
  <si>
    <t>20. Egyéb kapott (járó) kamatok és kamatjellegű eredményszemléletű bevételek</t>
  </si>
  <si>
    <t xml:space="preserve">21. Pénzügyi műveletek egyéb eredményszemléletű bevételei </t>
  </si>
  <si>
    <t xml:space="preserve">VIII. Pénzügyi műveletek eredményszemléletű bevételei (=17+18+19+20+21) </t>
  </si>
  <si>
    <t>23. Befektetett pénzügyi eszközökből (értékpapírokból, kölcsönökből) származó ráfordítások, árfolyamveszteségek</t>
  </si>
  <si>
    <t>24. Fizetendő kamatok és kamatjellegű ráfordítások</t>
  </si>
  <si>
    <t xml:space="preserve">26. Pénzügyi műveletek egyéb ráfordításai </t>
  </si>
  <si>
    <t xml:space="preserve">25. Részesedések, értékpapírok, pénzeszközök értékvesztése </t>
  </si>
  <si>
    <t>22. Részesedésekből származó ráfordítások, árfolyamveszteségek</t>
  </si>
  <si>
    <t xml:space="preserve">IX. Pénzügyi műveletek ráfordításai (=22+23+24+25+26) </t>
  </si>
  <si>
    <t xml:space="preserve">C) MÉRLEG SZERINTI EREDMÉNY (=±A±B) </t>
  </si>
  <si>
    <t>helyi önkormányzati képviselő-testület tagja, megyei közgyűlés tagja</t>
  </si>
  <si>
    <t>alpolgármester, főpolgármester-helyettes, megyei közgyűlés elnöke, alelnöke</t>
  </si>
  <si>
    <t>Erdők</t>
  </si>
  <si>
    <t>Adott előlegek</t>
  </si>
  <si>
    <t>Lekötött bankbetétek</t>
  </si>
  <si>
    <t>Kincstáron kívül devizaszámlák</t>
  </si>
  <si>
    <t>Követelések a követelés jellegű sajátos elszámolások kivételével</t>
  </si>
  <si>
    <t>Borút Egyesület Akali</t>
  </si>
  <si>
    <t>Balatonakali Polgárőr Egyesület</t>
  </si>
  <si>
    <t>összege Ft</t>
  </si>
  <si>
    <t xml:space="preserve">Államháztartáson belüli megelőlegezések visszafizetése </t>
  </si>
  <si>
    <t>Finanszírozási bevételek</t>
  </si>
  <si>
    <t>Összes finanszírozási bevétel</t>
  </si>
  <si>
    <t>Összes finanszírozási kiadás</t>
  </si>
  <si>
    <t>Tárgyévben visszaírt/ kivezetett értékvesztés</t>
  </si>
  <si>
    <t>Működési célú támogatások államháztartáson belülről</t>
  </si>
  <si>
    <t>Felhalmozási célú támogatások államháztartáson belülről</t>
  </si>
  <si>
    <t>Egyéb működési célú támogatások bevételei államháztartáson belülről</t>
  </si>
  <si>
    <t>Felhalmozási bevételek</t>
  </si>
  <si>
    <t>Működési célú átvett pénzeszközök</t>
  </si>
  <si>
    <t>Felhalmozási célú átvett pénzeszközök</t>
  </si>
  <si>
    <t>4.</t>
  </si>
  <si>
    <t>5.</t>
  </si>
  <si>
    <t>6.</t>
  </si>
  <si>
    <t>7.</t>
  </si>
  <si>
    <t>8.</t>
  </si>
  <si>
    <t>9.</t>
  </si>
  <si>
    <t>Felhalmozási kiadások összesen</t>
  </si>
  <si>
    <t>Mozdulj Balaton</t>
  </si>
  <si>
    <t>Horgászegyesület Balatonakali</t>
  </si>
  <si>
    <t>Erdélyi Kör Egyesület</t>
  </si>
  <si>
    <t>Iskolai Alapítványok támogatása</t>
  </si>
  <si>
    <t>Civil szervezetek tagdíjai</t>
  </si>
  <si>
    <t>BÜTE</t>
  </si>
  <si>
    <t>Porjekt azonosító száma</t>
  </si>
  <si>
    <t>KÖZALKALMAZOTTAK ÖSSZESEN (=01)</t>
  </si>
  <si>
    <t>032020 Tűz- és katasztrófavédelmi tevékenységek</t>
  </si>
  <si>
    <t>051030 Nem veszélyes hulladék vegyes begyűjtése, szállítása, átrakása</t>
  </si>
  <si>
    <t>35</t>
  </si>
  <si>
    <t>pedagógus I.</t>
  </si>
  <si>
    <t>Ingatlanok értékesítése</t>
  </si>
  <si>
    <t>066010 Zöldterület-kezelés</t>
  </si>
  <si>
    <t>082094 Közművelődés - kulturális alapú gazdaságfejlesztés</t>
  </si>
  <si>
    <t>36</t>
  </si>
  <si>
    <t>PH kiviteli tervek</t>
  </si>
  <si>
    <t>Általános útalap</t>
  </si>
  <si>
    <t>Mandulás terület gondozása</t>
  </si>
  <si>
    <t>Egyéb felhalmozási célú kiadások</t>
  </si>
  <si>
    <t>Általános forgalmi adó visszatérítése</t>
  </si>
  <si>
    <t>6. melléklet</t>
  </si>
  <si>
    <t>1. melléklet</t>
  </si>
  <si>
    <t>3</t>
  </si>
  <si>
    <t>2</t>
  </si>
  <si>
    <t>4</t>
  </si>
  <si>
    <t>5</t>
  </si>
  <si>
    <t>6</t>
  </si>
  <si>
    <t>7</t>
  </si>
  <si>
    <t>8</t>
  </si>
  <si>
    <t>9</t>
  </si>
  <si>
    <t xml:space="preserve">FORRÁSOK  </t>
  </si>
  <si>
    <t>Konszolidálás</t>
  </si>
  <si>
    <t>Tárgy évi konszolidálás előtt</t>
  </si>
  <si>
    <t>Tárgy évi költségvetési beszámoló záró adatai (konszolidálás után)</t>
  </si>
  <si>
    <t>Módosí-tások</t>
  </si>
  <si>
    <t xml:space="preserve">Tárgy évi  költségvetési beszámoló záró adatai </t>
  </si>
  <si>
    <t xml:space="preserve"> Önkormányzat</t>
  </si>
  <si>
    <t>Óvoda</t>
  </si>
  <si>
    <t>Rovat száma</t>
  </si>
  <si>
    <t xml:space="preserve">1. </t>
  </si>
  <si>
    <t>Működési célú támogatások ÁH-n belülről</t>
  </si>
  <si>
    <t>B1</t>
  </si>
  <si>
    <t>1.1</t>
  </si>
  <si>
    <t>B11</t>
  </si>
  <si>
    <t>1.1.1</t>
  </si>
  <si>
    <t>Helyi önkormányzatok működésének általános támogatása</t>
  </si>
  <si>
    <t>B111</t>
  </si>
  <si>
    <t>1.1.2</t>
  </si>
  <si>
    <t>Települési önkormányzatok egyes köznevelési feladatainak támogatása</t>
  </si>
  <si>
    <t>B112</t>
  </si>
  <si>
    <t>1.1.3</t>
  </si>
  <si>
    <t>Települési önkormányzatok szociális, gyermekjóléti és gyermekétkeztetési feladatainak támogatása</t>
  </si>
  <si>
    <t>B113</t>
  </si>
  <si>
    <t>1.1.4</t>
  </si>
  <si>
    <t>Települési önkormányzatok kulturális feladatainak támogatása</t>
  </si>
  <si>
    <t>B114</t>
  </si>
  <si>
    <t>1.1.5</t>
  </si>
  <si>
    <t>Működési célú költségvetési támogatások és kiegészítő támogatások</t>
  </si>
  <si>
    <t>B115</t>
  </si>
  <si>
    <t>1.1.6</t>
  </si>
  <si>
    <t>1.2</t>
  </si>
  <si>
    <t>Egyéb működési célú támogatások ÁH-n belülről</t>
  </si>
  <si>
    <t>B16</t>
  </si>
  <si>
    <t>B3</t>
  </si>
  <si>
    <t>2.1</t>
  </si>
  <si>
    <t>B34</t>
  </si>
  <si>
    <t>2.2</t>
  </si>
  <si>
    <t>B35</t>
  </si>
  <si>
    <t>2.2.1</t>
  </si>
  <si>
    <t>Értékesítési és forgalmi adók</t>
  </si>
  <si>
    <t>B351</t>
  </si>
  <si>
    <t>2.2.2</t>
  </si>
  <si>
    <t>Egyéb áruhasználati és szolgáltatási adók</t>
  </si>
  <si>
    <t>B353</t>
  </si>
  <si>
    <t>2.3</t>
  </si>
  <si>
    <t>B36</t>
  </si>
  <si>
    <t>B4</t>
  </si>
  <si>
    <t>3.1</t>
  </si>
  <si>
    <t>Készletértékesítés ellenértéke</t>
  </si>
  <si>
    <t>B401</t>
  </si>
  <si>
    <t>3.2</t>
  </si>
  <si>
    <t>Szolgáltatások ellenértéke</t>
  </si>
  <si>
    <t>B402</t>
  </si>
  <si>
    <t>3.3</t>
  </si>
  <si>
    <t>Közvetített szolgáltatások ellenértéke</t>
  </si>
  <si>
    <t>B403</t>
  </si>
  <si>
    <t>3.4</t>
  </si>
  <si>
    <t>B404</t>
  </si>
  <si>
    <t>3.5</t>
  </si>
  <si>
    <t>Kiszámlázott általános forgalmi adó</t>
  </si>
  <si>
    <t>B406</t>
  </si>
  <si>
    <t>3.6</t>
  </si>
  <si>
    <t>B407</t>
  </si>
  <si>
    <t>3.7</t>
  </si>
  <si>
    <t>Kamatbevételek</t>
  </si>
  <si>
    <t>B408</t>
  </si>
  <si>
    <t>3.8</t>
  </si>
  <si>
    <t>B411</t>
  </si>
  <si>
    <t>B6</t>
  </si>
  <si>
    <t>4.1</t>
  </si>
  <si>
    <t>B63</t>
  </si>
  <si>
    <t>Felhalmozási célú támogatások ÁH-n belülről</t>
  </si>
  <si>
    <t>B2</t>
  </si>
  <si>
    <t>5.1</t>
  </si>
  <si>
    <t>B25</t>
  </si>
  <si>
    <t>5.2</t>
  </si>
  <si>
    <t>Egyéb felhalmozási célú támogatások ÁH-n belülről</t>
  </si>
  <si>
    <t xml:space="preserve">B5 </t>
  </si>
  <si>
    <t>6.1</t>
  </si>
  <si>
    <t>B52</t>
  </si>
  <si>
    <t>6.2</t>
  </si>
  <si>
    <t>B7</t>
  </si>
  <si>
    <t>7.1</t>
  </si>
  <si>
    <t>Egyéb felhalmozási célú átvett pénzeszközök</t>
  </si>
  <si>
    <t>B73</t>
  </si>
  <si>
    <t>Belföldi finanszírozás bevételei</t>
  </si>
  <si>
    <t>B81</t>
  </si>
  <si>
    <t>8.1</t>
  </si>
  <si>
    <t>B813</t>
  </si>
  <si>
    <t>8.2</t>
  </si>
  <si>
    <t>ÁH-n belüli megelőlegezések</t>
  </si>
  <si>
    <t>B814</t>
  </si>
  <si>
    <t>Bevétel összesen</t>
  </si>
  <si>
    <t>K1</t>
  </si>
  <si>
    <t>Foglalkoztatottak személyi juttatásai</t>
  </si>
  <si>
    <t>K11</t>
  </si>
  <si>
    <t>K1101</t>
  </si>
  <si>
    <t>Céljuttatás, projektprémium</t>
  </si>
  <si>
    <t>K1103</t>
  </si>
  <si>
    <t>K1107</t>
  </si>
  <si>
    <t>Közlekedési költségtérítés</t>
  </si>
  <si>
    <t>K1109</t>
  </si>
  <si>
    <t>Foglalkoztatottak egyéb személyi juttatásai</t>
  </si>
  <si>
    <t>K1113</t>
  </si>
  <si>
    <t>Külső személyi juttatások</t>
  </si>
  <si>
    <t>K12</t>
  </si>
  <si>
    <t>1.2.1</t>
  </si>
  <si>
    <t>1.2.1 Választott tisztségviselők juttatásai</t>
  </si>
  <si>
    <t>K121</t>
  </si>
  <si>
    <t>1.2.2</t>
  </si>
  <si>
    <t>1.2.2 Munkavégzésre irányuló egyéb jogviszony</t>
  </si>
  <si>
    <t>K122</t>
  </si>
  <si>
    <t>1.2.3</t>
  </si>
  <si>
    <t>1.2.3 Egyéb külső személyi juttatások</t>
  </si>
  <si>
    <t>K123</t>
  </si>
  <si>
    <t>Munkaadókat terhelő járulékok</t>
  </si>
  <si>
    <t>K2</t>
  </si>
  <si>
    <t>K3</t>
  </si>
  <si>
    <t>Készletbeszerzés</t>
  </si>
  <si>
    <t>K31</t>
  </si>
  <si>
    <t>Kommunikációs szolgáltatások</t>
  </si>
  <si>
    <t>K32</t>
  </si>
  <si>
    <t>Szolgáltatási kiadások</t>
  </si>
  <si>
    <t>K33</t>
  </si>
  <si>
    <t>Kiküldetés, reklám, propagandakiadások</t>
  </si>
  <si>
    <t>K34</t>
  </si>
  <si>
    <t>Különféle befizetések és egyéb dologi kiadások</t>
  </si>
  <si>
    <t>K35</t>
  </si>
  <si>
    <t>3.5.1</t>
  </si>
  <si>
    <t>Működési célú előzetesen felszámított ÁFA</t>
  </si>
  <si>
    <t>K351</t>
  </si>
  <si>
    <t>3.5.2</t>
  </si>
  <si>
    <t>Fizetendő általános forgalmi adó</t>
  </si>
  <si>
    <t>K352</t>
  </si>
  <si>
    <t>3.5.3</t>
  </si>
  <si>
    <t>Kamatkiadások</t>
  </si>
  <si>
    <t>K353</t>
  </si>
  <si>
    <t>3.5.4</t>
  </si>
  <si>
    <t>Egyéb dologi kiadások</t>
  </si>
  <si>
    <t>K355</t>
  </si>
  <si>
    <t>K4</t>
  </si>
  <si>
    <t>Egyéb működési célú kiadások</t>
  </si>
  <si>
    <t>K5</t>
  </si>
  <si>
    <t>Elvonások és befizetések</t>
  </si>
  <si>
    <t>K502</t>
  </si>
  <si>
    <t>Egyéb működési célú támogatások ÁH-n belülre</t>
  </si>
  <si>
    <t>K506</t>
  </si>
  <si>
    <t>5.3</t>
  </si>
  <si>
    <t>Egyéb működési célú támogatások ÁH-n kívülre</t>
  </si>
  <si>
    <t>K512</t>
  </si>
  <si>
    <t>5.4</t>
  </si>
  <si>
    <t>K513</t>
  </si>
  <si>
    <t>K6</t>
  </si>
  <si>
    <t>Ingatlanok beszerzése, létesítése</t>
  </si>
  <si>
    <t>K62</t>
  </si>
  <si>
    <t>6.3</t>
  </si>
  <si>
    <t>Informatikai eszközök beszerzése, létesítése</t>
  </si>
  <si>
    <t>K63</t>
  </si>
  <si>
    <t>6.4</t>
  </si>
  <si>
    <t>Egyéb tárgyi eszközök beszerzése, létesítése</t>
  </si>
  <si>
    <t>K64</t>
  </si>
  <si>
    <t>Beruházási célú előzetesen felszámított ÁFA</t>
  </si>
  <si>
    <t>K67</t>
  </si>
  <si>
    <t>K7</t>
  </si>
  <si>
    <t>Ingatlanok felújítása</t>
  </si>
  <si>
    <t>K71</t>
  </si>
  <si>
    <t>7.2</t>
  </si>
  <si>
    <t>Felújítási célú előzetesen felszámított ÁFA</t>
  </si>
  <si>
    <t>K74</t>
  </si>
  <si>
    <t>K8</t>
  </si>
  <si>
    <t>K91</t>
  </si>
  <si>
    <t>9.1</t>
  </si>
  <si>
    <t>ÁH-n belüli megelőlegezések visszafizetése</t>
  </si>
  <si>
    <t>K914</t>
  </si>
  <si>
    <t>9.2</t>
  </si>
  <si>
    <t xml:space="preserve">Központi, irányító szervi támogatás </t>
  </si>
  <si>
    <t>K915</t>
  </si>
  <si>
    <t>Kiadás összesen</t>
  </si>
  <si>
    <t>Ellátási díjak</t>
  </si>
  <si>
    <t>B405</t>
  </si>
  <si>
    <t>1.3</t>
  </si>
  <si>
    <t>Előző évi költségvetési pénzmaradvány</t>
  </si>
  <si>
    <t>Központi irányítószervi támogatás</t>
  </si>
  <si>
    <t>B816</t>
  </si>
  <si>
    <t xml:space="preserve"> Bevétel összesen</t>
  </si>
  <si>
    <t>Munkavégzésre irányuló egyéb jogviszonyban nem saját foglalkoztatottnak fizetett juttatások</t>
  </si>
  <si>
    <t>Egyéb külső személyi juttatások</t>
  </si>
  <si>
    <t>Egyéb működési célú támogatások államháztartáson belülről</t>
  </si>
  <si>
    <t>Választott tisztségviselők juttatásai</t>
  </si>
  <si>
    <t>Működési és felhalmozási célú támogatások (forintban)</t>
  </si>
  <si>
    <t>Államháztartáson belülre</t>
  </si>
  <si>
    <t>Tihanyi Közös Önkormányzati Hivatal</t>
  </si>
  <si>
    <t>Balatonakali Napköziotthonos Óvoda</t>
  </si>
  <si>
    <t>Balatonfüredi Önkormányzati Tűzoltóság</t>
  </si>
  <si>
    <t>Balatonfüredi Többcélú Társulás - belső ellenőrzés</t>
  </si>
  <si>
    <t>Balatonfüredi Többcélú Társulás -gyermekjóléti szolgálat</t>
  </si>
  <si>
    <t>Balatonfüredi Többcélú Társulás - házi segítségnyújtás</t>
  </si>
  <si>
    <t>Balatonfüredi Többcélú Társulás - jelzőrendszeres házi segítségnyújtás</t>
  </si>
  <si>
    <t>Balatonfüredi Többcélú Társulás - tagdíj</t>
  </si>
  <si>
    <t>Zánka és Térsége Oktatási Intézményi Társulás - bölcsődei ellátás</t>
  </si>
  <si>
    <t>Bursa Hungarica ösztöndíj</t>
  </si>
  <si>
    <t>Államháztartáson kívülre</t>
  </si>
  <si>
    <t>Balatonakaliért Támogatási Közalapítvány</t>
  </si>
  <si>
    <t>Vállalkozások támogatása</t>
  </si>
  <si>
    <t>Informatikai eszközök beszerzése</t>
  </si>
  <si>
    <t>Közvilágítás fejlesztés</t>
  </si>
  <si>
    <t>Könyvtári eszközök beszerzése</t>
  </si>
  <si>
    <t>8. melléklet</t>
  </si>
  <si>
    <t>9. melléklet</t>
  </si>
  <si>
    <t>Balatonakali Község Önkormányzata</t>
  </si>
  <si>
    <t>10. melléklet</t>
  </si>
  <si>
    <t>Kimutatás az immateriális javak, tárgyi eszközök, koncesszióba, vagyonkezelésbe adott eszközök állományának alakulásáról (forintban)</t>
  </si>
  <si>
    <t>Összes csökkenés (=10+…+14)</t>
  </si>
  <si>
    <t>11. melléklet</t>
  </si>
  <si>
    <t>12. melléklet</t>
  </si>
  <si>
    <t>M</t>
  </si>
  <si>
    <t>N</t>
  </si>
  <si>
    <t>X</t>
  </si>
  <si>
    <t>Adósságot keletkeztető ügyletekből és egyéb kezességvállalásokból fennálló kötelezettségek (forintban)</t>
  </si>
  <si>
    <t xml:space="preserve">A </t>
  </si>
  <si>
    <t>Hitel, kölcsön felvétele, átvállalása</t>
  </si>
  <si>
    <t>Hitelviszonyt megtestesítő értékpapír fogalomba hozatala</t>
  </si>
  <si>
    <t>Váltó kibocsátása</t>
  </si>
  <si>
    <t>Pénzügyi lízing</t>
  </si>
  <si>
    <t>Visszavásárlási kötelezettség kikötésével megkötött adásvételi szerződés eladói félként való megkötése</t>
  </si>
  <si>
    <t>Szerződésben kapott, legalább 365 nap időtartamú halasztott fizetés, részletfizetés</t>
  </si>
  <si>
    <t>Adósságot keletkeztető ügylet összesen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</si>
  <si>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</si>
  <si>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</si>
  <si>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</si>
  <si>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</si>
  <si>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</si>
  <si>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Saját bevétel összesen</t>
  </si>
  <si>
    <t>Kezesség-, illetve garancia-vállalással kapcsolatos megtérülés</t>
  </si>
  <si>
    <t xml:space="preserve">K </t>
  </si>
  <si>
    <t>Szakfeladat</t>
  </si>
  <si>
    <t>Kötelező feladat</t>
  </si>
  <si>
    <t>Önként vállalt feladat</t>
  </si>
  <si>
    <t>Állam-igazgatási feladat</t>
  </si>
  <si>
    <t>011130 Önkormányzatok és önkormányzati hivatalok jogalkotó és általános igazgatási tevékenysége</t>
  </si>
  <si>
    <t>013320 Köztemető-fenntartás és működtetés</t>
  </si>
  <si>
    <t>013350 Az önkormányzati vagyonnal való gazdálkodással kapcsolatos feladatok</t>
  </si>
  <si>
    <t>016080 Kiemelt állami és önkormányzati rendezvények</t>
  </si>
  <si>
    <t>018010 Önkormányzatok elszámolásai a központi költségvetéssel</t>
  </si>
  <si>
    <t>066020 Város és községgazdálkodás</t>
  </si>
  <si>
    <t>091110 Óvodai nevelés, ellátás szakmai feladatai</t>
  </si>
  <si>
    <t>091140 Óvodai nevelés, ellátás működtetési feladatai</t>
  </si>
  <si>
    <t>096010 Óvodai intézményi étkeztetés</t>
  </si>
  <si>
    <t>107060 Egyéb szociális természetbeni és pénzbeli ellátások</t>
  </si>
  <si>
    <t>900020 Önkormányzatok funkcióra nem sorolható bevételei</t>
  </si>
  <si>
    <t>Mindösszesen:</t>
  </si>
  <si>
    <t xml:space="preserve">Beruházások </t>
  </si>
  <si>
    <t>Állományi létszám</t>
  </si>
  <si>
    <t xml:space="preserve">Felhalmozási célú támogatások államháztartáson belülről </t>
  </si>
  <si>
    <t xml:space="preserve">Működési célú átvett pénzeszközök </t>
  </si>
  <si>
    <t xml:space="preserve">Felhalmozási célú átvett pénzeszközök </t>
  </si>
  <si>
    <t>Pénzmaradvány igénybevétele</t>
  </si>
  <si>
    <t xml:space="preserve">Közvetett támogatás jogcíme </t>
  </si>
  <si>
    <t>Ellátottak térítési díjának elengedésének összege - óvodai étkezési térítési díj</t>
  </si>
  <si>
    <t>törvényi mentesség</t>
  </si>
  <si>
    <t>Lakosság részére lakásépítéshez,
lakásfelújításhoz nyújtott kölcsönök elengedésének összege</t>
  </si>
  <si>
    <t>Helyi adónál biztosított kedvezmény, mentesség összege adónemenként</t>
  </si>
  <si>
    <t>önkormányzati mentesség, kedvezmény</t>
  </si>
  <si>
    <t>Építményadó</t>
  </si>
  <si>
    <t>állandó lakóhely</t>
  </si>
  <si>
    <t>műemlék épület</t>
  </si>
  <si>
    <t>Telekadó</t>
  </si>
  <si>
    <t>Iparűzési adó</t>
  </si>
  <si>
    <t>Helyiségek, eszközök hasznosításából származó bevételből nyújtott kezdvezmény, mentesség összege</t>
  </si>
  <si>
    <t>Egyéb nyújtott kedvezménye, vagy kölcsön elengedésének összege</t>
  </si>
  <si>
    <t>Székhely</t>
  </si>
  <si>
    <t>Balatoni Hajózási Zrt.</t>
  </si>
  <si>
    <t>Dunántúli Regionális Vízmű Zrt.</t>
  </si>
  <si>
    <t>Államigazgatási feladat</t>
  </si>
  <si>
    <t>Költségvetési törvény szerint igényelt támogatás</t>
  </si>
  <si>
    <t>Óvodaműködtetés támogatása</t>
  </si>
  <si>
    <t>Intézményi gyermekétkeztetés támogatása</t>
  </si>
  <si>
    <t>Normatív ju-talmak, céljut-tatás, projekt-prémium</t>
  </si>
  <si>
    <t>fizikai alkalmazott, a költségvetési szerveknél foglal-koztatott egyéb munkavállaló  (fizikai alkalmazott)</t>
  </si>
  <si>
    <t>Lét-szám (fő)</t>
  </si>
  <si>
    <t>Központi irányító szervi támogatás intézményfinanszírozás</t>
  </si>
  <si>
    <t xml:space="preserve">C </t>
  </si>
  <si>
    <t xml:space="preserve">D </t>
  </si>
  <si>
    <t xml:space="preserve">E </t>
  </si>
  <si>
    <t>Önkormányzatok működési támogatása</t>
  </si>
  <si>
    <t>Munkaadókat terhelő járulékok és szociális hozzájárulási adó</t>
  </si>
  <si>
    <t>Óvodapedagógusok átlagbér alapú támogatása</t>
  </si>
  <si>
    <t>Óvodapedagógusok nevelő munkáját közvetlenül segítők bértámogatása</t>
  </si>
  <si>
    <t>Az önkormányzatok általános, köznevelési, szociális, gyermekjóléti és gyermekétkeztetési feladataihoz kapcsolódó támogatások elszámolása (forintban)</t>
  </si>
  <si>
    <t>A helyi önkormányzatok kiegészítő támogatásainak és egyéb kötött felhasználású támogatásainak elszámolása (forintban)</t>
  </si>
  <si>
    <t>Túlfizetések, téves és visszajáró befizetések tárgyidőszaki forgalma [+/-36711]</t>
  </si>
  <si>
    <t>Más szervezetet megillető bevételek elszámolása számla tárgyidőszaki forgalma [+/-3673]</t>
  </si>
  <si>
    <t>Adott előleghez kapcsolódó előzetesen felszámított nem levonható általános forgalmi adó tárgyidőszaki forgalma [+/-36413]</t>
  </si>
  <si>
    <t>Adott előlegek számla tárgyidőszaki forgalma összesen [+/-3651]</t>
  </si>
  <si>
    <t>Forgótőke elszámolása számla tárgyidőszaki forgalma [+/-3654]</t>
  </si>
  <si>
    <t>Folyósított, megelőlegezett társadalombiztosítási és családtámogatási ellátások elszámolása számla tárgyidőszaki forgalma [+/-3657]</t>
  </si>
  <si>
    <t xml:space="preserve">Letétre, megőrzésre, fedezetkezelésre átadott pénzeszközök, biztosítékok számla tárgyidőszaki forgalma [+/-3659]  </t>
  </si>
  <si>
    <t>December havi illetmények, munkabérek elszámolása számla tárgyidőszaki forgalma [+/-3661]</t>
  </si>
  <si>
    <t>Letétre, megőrzésre, fedezetkezelésre átvett pénzeszközök, biztosítékok tárgyidőszaki forgalma [+/-3678]</t>
  </si>
  <si>
    <t>Továbbadási célból folyósított támogatások, ellátások elszámolása számla tárgyidőszaki forgalma [+/-3672]</t>
  </si>
  <si>
    <t>Egyéb sajátos elszámolások (=08+…+17)</t>
  </si>
  <si>
    <t>14. melléklet</t>
  </si>
  <si>
    <t>16. melléklet</t>
  </si>
  <si>
    <t>17. melléklet</t>
  </si>
  <si>
    <t>18. melléklet</t>
  </si>
  <si>
    <t>21. melléklet</t>
  </si>
  <si>
    <t>22. melléklet</t>
  </si>
  <si>
    <t>13. melléklet</t>
  </si>
  <si>
    <t>Balatonakali Község Önkormányzata gördülő tervezése (forintban)</t>
  </si>
  <si>
    <t>Balatonakali Község Önkormányzata Európai Uniós és hazai forrásból megvalósított, folyamatban lévő programjai (forintban)</t>
  </si>
  <si>
    <t>1.4</t>
  </si>
  <si>
    <t xml:space="preserve">8600 Siófok Krúdy sétány 2. </t>
  </si>
  <si>
    <t>8600 Siófok Tanácsház u. 7.</t>
  </si>
  <si>
    <t>018020 Központi költségvetési befizetések</t>
  </si>
  <si>
    <t>081045 Szabadidősport tevékenység és támogatása</t>
  </si>
  <si>
    <t>Visszafizetési kötelezettség</t>
  </si>
  <si>
    <t>egyéb, nem lakás céljára szolgáló építmény (garázs)</t>
  </si>
  <si>
    <t>B4092</t>
  </si>
  <si>
    <t>3.9</t>
  </si>
  <si>
    <t>Kikötő engedélyezési tervdokumentáció</t>
  </si>
  <si>
    <t>Balatonakali Sósi földek-Sósi út nyomott szennyvízelvezető rendszeren szennyvízátemelők rekonstrukció tervezése  50db</t>
  </si>
  <si>
    <t>Költségtéríté-sek</t>
  </si>
  <si>
    <t>Készenléti, ügyeleti, he-lyettesítési díj, túlóra</t>
  </si>
  <si>
    <t>2026. évi előriányzat</t>
  </si>
  <si>
    <t>Óvodaműködtetés támogatása - üzemeltetési támogatás</t>
  </si>
  <si>
    <t>2. melléklet 1.5.2  Települési önkormányzatok nyilvános könyvtári és közművelődési feladatainak támogatása</t>
  </si>
  <si>
    <t>Munkaadó-kat terhelő járulékok</t>
  </si>
  <si>
    <t>Finanszírozá-si kiadások</t>
  </si>
  <si>
    <t>074011 Foglalkozás egészségügyi alapellátás</t>
  </si>
  <si>
    <t>900060 Forgatási és befektetési célú finanszírozási műveletek</t>
  </si>
  <si>
    <t>Pénzkészlet összesen (=19+20+21+22) (19=05+06+07+18)</t>
  </si>
  <si>
    <t>Bruttó állományi érték</t>
  </si>
  <si>
    <t>Értékcsökkenés</t>
  </si>
  <si>
    <t>Nettó állományi érték</t>
  </si>
  <si>
    <t>Nemzeti vagyonba tartozó befektetett eszközök</t>
  </si>
  <si>
    <t>I.</t>
  </si>
  <si>
    <t>Forgalomképtelen immateriális javak</t>
  </si>
  <si>
    <t>Korlátozottan forgalomképes immateriális javak</t>
  </si>
  <si>
    <t>Forgalomképes immateriális javak</t>
  </si>
  <si>
    <t>II.</t>
  </si>
  <si>
    <t>Tárgyi eszközök</t>
  </si>
  <si>
    <t>Forgalomképtelen ingatlanok és kapcsolódó vagyoni értékű jogok</t>
  </si>
  <si>
    <t>1.2.4</t>
  </si>
  <si>
    <t>1.2.5</t>
  </si>
  <si>
    <t>1.2.6</t>
  </si>
  <si>
    <t>Forgalomképes ingatlanok és kapcsolódó vagyoni értékű jogok</t>
  </si>
  <si>
    <t>1.3.1</t>
  </si>
  <si>
    <t>1.3.2</t>
  </si>
  <si>
    <t>1.3.3</t>
  </si>
  <si>
    <t>1.3.4</t>
  </si>
  <si>
    <t>1.3.5</t>
  </si>
  <si>
    <t>1.3.6</t>
  </si>
  <si>
    <t>Korlátozottan forgalomképes gépek, berendezések, felszerelések, járművek</t>
  </si>
  <si>
    <t>Forgalomképes gépek, berendezések, felszerelések, járművek</t>
  </si>
  <si>
    <t>2.3.1</t>
  </si>
  <si>
    <t>Informatikai eszközök</t>
  </si>
  <si>
    <t>2.3.2</t>
  </si>
  <si>
    <t>Egyéb gépek, berendezések, felszerelések</t>
  </si>
  <si>
    <t>2.3.3</t>
  </si>
  <si>
    <t>Kulturális javak</t>
  </si>
  <si>
    <t>2.3.4</t>
  </si>
  <si>
    <t>Járművek</t>
  </si>
  <si>
    <t>Tenyészállatok</t>
  </si>
  <si>
    <t>Beruházások, felújítások</t>
  </si>
  <si>
    <t>Forgalomképtelen eszköz létesítésére irányuló beruházások, felújítások</t>
  </si>
  <si>
    <t>4.2</t>
  </si>
  <si>
    <t>Korlátozottan forgalomképes eszköz létesítésére irányuló beruházások, felújítások</t>
  </si>
  <si>
    <t>4.3</t>
  </si>
  <si>
    <t>Forgalomképes eszköz létesítésére irányuló beruházások, felújítások</t>
  </si>
  <si>
    <t>Tárgyi eszközök értékhelyesbítése</t>
  </si>
  <si>
    <t>III.</t>
  </si>
  <si>
    <t>Befektetett pénzügyi eszközök</t>
  </si>
  <si>
    <t>Forgalomképtelen tartós részesedések</t>
  </si>
  <si>
    <t>Ebből: nemzetgazdasági szempontból kiemelt jelentőségű tartós részesedések</t>
  </si>
  <si>
    <t>Korlátozottan forgalomképes tartós részesedések</t>
  </si>
  <si>
    <t>Forgalomképes tartós részesedések</t>
  </si>
  <si>
    <t>Befektetett pénzügyi eszközök értékhelyesbítése</t>
  </si>
  <si>
    <t>IV.</t>
  </si>
  <si>
    <t>Koncesszióba, vagyonkezelésbe adott eszközök</t>
  </si>
  <si>
    <t>Nemzeti vagyonba tartozó forgó eszközök</t>
  </si>
  <si>
    <t>Értékpapírok</t>
  </si>
  <si>
    <t>Pénzeszközök</t>
  </si>
  <si>
    <t>Pénztárak, csekkek, betétkönyvek</t>
  </si>
  <si>
    <t>Forintszámlák</t>
  </si>
  <si>
    <t>Devizaszámlák</t>
  </si>
  <si>
    <t>Korlátozottan forgalomképes ingatlanok és kapcsolódó vagyoni értékű jogok</t>
  </si>
  <si>
    <t>Forgalomképtelen gépek, berende-zések, felszerelések, járművek</t>
  </si>
  <si>
    <t>Balatonakali Község Önkormányzata vagyonkimutatása (forintban)</t>
  </si>
  <si>
    <t>II         Alaptevékenység finanszírozási egyenlege        (=03-04)</t>
  </si>
  <si>
    <t>Helyi önkormányzatok működési célú költségvetési támogatásai összesen (=03+04+05)</t>
  </si>
  <si>
    <t>3.5.5</t>
  </si>
  <si>
    <t>Egyéb pénzügyi műveletek kiadásai</t>
  </si>
  <si>
    <t>K354</t>
  </si>
  <si>
    <t>Rendezvénysátor</t>
  </si>
  <si>
    <t>Stihl motoros fűkasza</t>
  </si>
  <si>
    <t>Balatonakali rendkívüli helyzetből adódó azonnali feladatok elvégzésére a költségkeret 15%-ig</t>
  </si>
  <si>
    <t>Balatonakali Hajóállomás szennyvízátemelő irányítástechnikai rendszerbe történő illesztése</t>
  </si>
  <si>
    <t>Balatonakali Strand átemelő szivattyú KSB ama porter 500 vagy műszakilag vele megegyező típus pótlása</t>
  </si>
  <si>
    <t>DRV ZRt (lakossági víz- és csat. szolg. tám.)</t>
  </si>
  <si>
    <t>UNIPRAX Egészségügyi Szolgáltató és Tanácsadó Bt.</t>
  </si>
  <si>
    <t>Részesedések értéke (2024.12.31.)</t>
  </si>
  <si>
    <t>Kötelezettség a részesedések arányában (2024.12.31.)</t>
  </si>
  <si>
    <t>NOKS egyéb köznevelési foglalkoztatotási jogviszonyban</t>
  </si>
  <si>
    <t>PEDAGÓGUS ÉLETPÁLYA ALAPJÁN FOGLALKOZTATOTTAK ÖSSZESEN (=03+04)</t>
  </si>
  <si>
    <t>FOGLALKOZTATOTTAK ÖSSZESEN (=02+05)</t>
  </si>
  <si>
    <t>EGYÉB BÉRRENDSZER ÖSSZESEN (=03+...+06)</t>
  </si>
  <si>
    <t>közfoglalkoztatott</t>
  </si>
  <si>
    <t>VÁLASZTOTT TISZTSÉGVISELŐK ÖSSZESEN (=08+09+10)</t>
  </si>
  <si>
    <t>FOGLALKOZTATOTTAK ÖSSZESEN (=02+07+11)</t>
  </si>
  <si>
    <t>2025. évi eredeti előirányzat</t>
  </si>
  <si>
    <t>2027. évi előriányzat</t>
  </si>
  <si>
    <t>2. melléklet 1.3.1 A települési önkormányzatok szociális és gyermekjóléti feladatainak egyéb támogatása</t>
  </si>
  <si>
    <t>1.1 A települési  önkormányzatok működésének támogatása (=01+02+03)</t>
  </si>
  <si>
    <t>1.2 A települési önkormányzatok egyes köznevelési feladatainak támogatása (=05+...+08)</t>
  </si>
  <si>
    <t>III. A települési önkormányzatok egyes szociáis, gyermekjóléti és gyermekétkeztetési feladatainak támogatása (=10)</t>
  </si>
  <si>
    <t>042120 Mezőgazdasági támogatások</t>
  </si>
  <si>
    <t xml:space="preserve">Balatonakali Község Önkormányzata 2024. évi pénzforgalom egyeztetése </t>
  </si>
  <si>
    <t>Balatonakali Község Önkormányzata 2025. évi bevételei és kiadásai (forintban)</t>
  </si>
  <si>
    <t>Más egyéb pénzügyi műveletek bevételei</t>
  </si>
  <si>
    <t>Biztosító által fizetett kártérítés</t>
  </si>
  <si>
    <t>B410</t>
  </si>
  <si>
    <t>Egyéb tárgyi eszközök felújítása</t>
  </si>
  <si>
    <t>K73</t>
  </si>
  <si>
    <t>Balatonakali Napköziotthonos Óvoda 2025. évi bevételei és kiadásai (forintban)</t>
  </si>
  <si>
    <t>Elszámolásból származó bevételek</t>
  </si>
  <si>
    <t>B116</t>
  </si>
  <si>
    <t>3.10</t>
  </si>
  <si>
    <t>Balatonakali Önkormányzat 2025. évi összesített konszolidált működési és felhalmozási egyensúlyát bemutató mérleg (forintban)</t>
  </si>
  <si>
    <t>Dologi kiadásokból beruházásokhoz kapcsolódó ÁFA</t>
  </si>
  <si>
    <t>Felhalmozási célú tartalék</t>
  </si>
  <si>
    <t>Működési célú tartalék</t>
  </si>
  <si>
    <t>Balatonakali Község Önkormányzata 2025. évi összevont konszolidált költségvetési főösszesítő (forintban)</t>
  </si>
  <si>
    <t>Céltartalék</t>
  </si>
  <si>
    <t>Balatonakali Község Önkormányzata 2025. évi maradványkimutatása (forintban)</t>
  </si>
  <si>
    <t>Balatonakali Község Önkormányzata 2025. évi összevont konszolidált egyszerűsített mérlege (forintban)</t>
  </si>
  <si>
    <t>Balatonakali Község Önkormányzata 2025. évi összevont konszolidált eredménykimutatása (forintban)</t>
  </si>
  <si>
    <t>Felújítás</t>
  </si>
  <si>
    <t>Balatonakali 5 db ház szennyvízátemelő felújítása, pótlása</t>
  </si>
  <si>
    <t>Szellőzőablakok strand első pénztár, iroda</t>
  </si>
  <si>
    <t>Strandi hátsó pénztár épület felújítás</t>
  </si>
  <si>
    <t>Vízieszköz kölcsönző stég burkolat csere</t>
  </si>
  <si>
    <t>Beruházás</t>
  </si>
  <si>
    <t>Fizikai kiszolgáló épület kialakítása 188/10 hrsz</t>
  </si>
  <si>
    <t>Fizikai kiszolgáló épület kialakítása 188/10 hrsz fordított ÁFA</t>
  </si>
  <si>
    <t>Levendula sétány légvezetékes hálózat kiváltás tervezés, engedélyezés, kivitelezés</t>
  </si>
  <si>
    <t>Fizikai kiszolgáló épület térburkolat 188/10 hrsz</t>
  </si>
  <si>
    <t>Fizikai kiszolgáló épület konyhabútor</t>
  </si>
  <si>
    <t>Fizikai kiszolgáló épület kerítés, kapu</t>
  </si>
  <si>
    <t>Fizikai kiszolgáló épület kamerarendszer</t>
  </si>
  <si>
    <t>Fizikai kiszolgáló épület riasztórendszer</t>
  </si>
  <si>
    <t>IP rögzítő, kamera (mozi épület)</t>
  </si>
  <si>
    <t>Utak tervezése</t>
  </si>
  <si>
    <t>Fűrész</t>
  </si>
  <si>
    <t>Postaláda orvosi rendelő</t>
  </si>
  <si>
    <t>"Tamaga" büfé bontási költség</t>
  </si>
  <si>
    <t>Napozóágy 20 db</t>
  </si>
  <si>
    <t>Mobil kerítés</t>
  </si>
  <si>
    <t>IP rögzítő (strand első pénztár)</t>
  </si>
  <si>
    <t>Művelődési Ház kiülő árnyékolás, fedés</t>
  </si>
  <si>
    <t>Kávéfőző</t>
  </si>
  <si>
    <t xml:space="preserve">Asus Vivobook X15 Notebook </t>
  </si>
  <si>
    <t>OPEL COMBO FURGON alap teherbírás 1.5 DT (S/S) 75KW/1</t>
  </si>
  <si>
    <t>Felhalmozási célú pénzeszköz átadás</t>
  </si>
  <si>
    <t>Balatonakali Község Önkormányzata 2025. évi felhalmozási kiadásai feladatonként/célonként (forintban)</t>
  </si>
  <si>
    <t>Faanyag satupadhoz</t>
  </si>
  <si>
    <t>Bliszteres állvány , akasztókkal</t>
  </si>
  <si>
    <t>Monitor 24 Dahua LM24-A200 FHD</t>
  </si>
  <si>
    <t>Philips VA monitor</t>
  </si>
  <si>
    <t>Irodai szék</t>
  </si>
  <si>
    <t>170 x 133  3mm tükör( 3 db) Magtár épületbe</t>
  </si>
  <si>
    <t>Dell OptiPlex 5060 SFF számítógép</t>
  </si>
  <si>
    <t>2.5" SSD 512GB Silicon Power</t>
  </si>
  <si>
    <t>Balatonakali szennyvíz tisztítóaknák felújítása 6 db (Üdülő u., Dörgicsei u., Kossuth, Vasút u., Hóvirág u., Pacsírta u.)</t>
  </si>
  <si>
    <t>Sörpad szett 6 db</t>
  </si>
  <si>
    <t>Óriás gázgrill</t>
  </si>
  <si>
    <t>Telefon grandstream GRP2612P VoIP - Fekete</t>
  </si>
  <si>
    <t>Klímatelepítés üdülő u.188/10</t>
  </si>
  <si>
    <t>Részesedések értéke (2025.12.31.)</t>
  </si>
  <si>
    <t>Kötelezettség a részesedések arányában (2025.12.31.)</t>
  </si>
  <si>
    <t>Balatonakali Község Önkormányzata részesedések állományának alakulása 2025. évben (forintban)</t>
  </si>
  <si>
    <t>pedagógus vezetői megbízással</t>
  </si>
  <si>
    <t xml:space="preserve">2025. évi módosított előirányzat </t>
  </si>
  <si>
    <t>2025. évi teljesítés</t>
  </si>
  <si>
    <t>2026. évi eredeti előirányzat</t>
  </si>
  <si>
    <t xml:space="preserve">2027. évi eredeti előirányzat </t>
  </si>
  <si>
    <t>2028. évi eredeti előirányzat</t>
  </si>
  <si>
    <t>2028. évi előriányzat</t>
  </si>
  <si>
    <t>A központi költségvetésből támogatásként rendelkezésre bocsátott összeg (2025)</t>
  </si>
  <si>
    <t>Az önkormányzat által az adott célra ténylegesen felhasznált összeg    (2025-ben)</t>
  </si>
  <si>
    <t>3. melléklet 2.3.1 A települési önkormányzatok szociális célú tüzelőanyag vásárlásához kapcsolódó támogatása</t>
  </si>
  <si>
    <t>3. melléklet 2.4.7 Települési önkormányzatok kulturális feladatainak bérjellegű támogatása</t>
  </si>
  <si>
    <t>3. melléklet 2.1.1 Polgármesteri illetményhez és költségtérítéshez nyújtott támogatás</t>
  </si>
  <si>
    <t>A települési  önkormányzatok működésének támogatása (Településüzemeltetés - kövilágítás támogatás kivételével)</t>
  </si>
  <si>
    <t>Településüzemeltetés - közvilágítás támogatása</t>
  </si>
  <si>
    <t>Összesen (=03+08+10)</t>
  </si>
  <si>
    <t>Az óvodában foglalkoztatott pedagógusok béremeléséhez kapcsolódó többlettámogatás összege</t>
  </si>
  <si>
    <t>Mindösszesen (01+02+06+07)</t>
  </si>
  <si>
    <t>Balatonakali Község Önkormányzata eszközök értékvesztésének alakulása 2025. évben (forintban)</t>
  </si>
  <si>
    <t>Balatonakali Község Önkormányzata 2025. évi bevételei kormányzati funkciónként (forintban)</t>
  </si>
  <si>
    <t>041140 Területfejesztés igazgatása</t>
  </si>
  <si>
    <t>066010 Zöldterület kezelés</t>
  </si>
  <si>
    <t>Balatonakali Község Önkormányzata 2025. évi kiadásai kormányzati funkciónként (forintban)</t>
  </si>
  <si>
    <t>041140 Területfejlesztés igazgatása</t>
  </si>
  <si>
    <t>Teljesítés 2025. évi forrás</t>
  </si>
  <si>
    <t>Teljesítés 2025. évi költség</t>
  </si>
  <si>
    <t>Versenyképes Járások Program I. - IFA ellenőrzést és egyéb önkormányzati működést támogató csoport létrehozása</t>
  </si>
  <si>
    <t>Balatonakali Község Önkormányzata 2025. évi közvetett támogatásai (forintban)</t>
  </si>
  <si>
    <t>az  5/2026.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</si>
</sst>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"/>
      <family val="2"/>
      <charset val="238"/>
    </font>
    <font>
      <sz val="9"/>
      <color indexed="8"/>
      <name val="Times New Roman"/>
      <family val="1"/>
      <charset val="238"/>
    </font>
    <font>
      <i/>
      <sz val="10"/>
      <name val="MS Sans Serif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8"/>
      <name val="MS Sans Serif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Times New Roman CE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5"/>
        <bgColor indexed="2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</cellStyleXfs>
  <cellXfs count="40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8"/>
    <xf numFmtId="0" fontId="12" fillId="0" borderId="0" xfId="8" applyFont="1"/>
    <xf numFmtId="0" fontId="4" fillId="0" borderId="0" xfId="8" applyFont="1"/>
    <xf numFmtId="0" fontId="5" fillId="0" borderId="0" xfId="8" applyFont="1"/>
    <xf numFmtId="0" fontId="4" fillId="0" borderId="0" xfId="8" applyFont="1" applyAlignment="1">
      <alignment horizontal="center"/>
    </xf>
    <xf numFmtId="3" fontId="4" fillId="0" borderId="0" xfId="8" applyNumberFormat="1" applyFont="1" applyAlignment="1">
      <alignment vertical="center"/>
    </xf>
    <xf numFmtId="3" fontId="0" fillId="0" borderId="0" xfId="0" applyNumberFormat="1"/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0" fontId="11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/>
    </xf>
    <xf numFmtId="0" fontId="5" fillId="0" borderId="0" xfId="0" applyFont="1"/>
    <xf numFmtId="0" fontId="1" fillId="0" borderId="0" xfId="3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1" fillId="0" borderId="0" xfId="3"/>
    <xf numFmtId="0" fontId="4" fillId="0" borderId="0" xfId="3" applyFont="1"/>
    <xf numFmtId="0" fontId="9" fillId="0" borderId="0" xfId="7" applyAlignment="1">
      <alignment vertical="center"/>
    </xf>
    <xf numFmtId="0" fontId="4" fillId="0" borderId="0" xfId="7" applyFont="1"/>
    <xf numFmtId="0" fontId="4" fillId="0" borderId="0" xfId="7" applyFont="1" applyAlignment="1">
      <alignment horizontal="right"/>
    </xf>
    <xf numFmtId="0" fontId="9" fillId="0" borderId="0" xfId="7"/>
    <xf numFmtId="0" fontId="4" fillId="0" borderId="0" xfId="7" applyFont="1" applyAlignment="1">
      <alignment horizontal="center"/>
    </xf>
    <xf numFmtId="3" fontId="7" fillId="0" borderId="1" xfId="7" applyNumberFormat="1" applyFont="1" applyBorder="1" applyAlignment="1">
      <alignment horizontal="right" vertical="center"/>
    </xf>
    <xf numFmtId="3" fontId="7" fillId="0" borderId="1" xfId="7" applyNumberFormat="1" applyFont="1" applyBorder="1" applyAlignment="1">
      <alignment vertical="center"/>
    </xf>
    <xf numFmtId="3" fontId="4" fillId="0" borderId="1" xfId="7" applyNumberFormat="1" applyFont="1" applyBorder="1" applyAlignment="1">
      <alignment horizontal="right" vertical="center"/>
    </xf>
    <xf numFmtId="3" fontId="5" fillId="3" borderId="1" xfId="7" applyNumberFormat="1" applyFont="1" applyFill="1" applyBorder="1" applyAlignment="1">
      <alignment horizontal="right" vertical="center"/>
    </xf>
    <xf numFmtId="3" fontId="9" fillId="0" borderId="0" xfId="7" applyNumberFormat="1" applyAlignment="1">
      <alignment vertical="center"/>
    </xf>
    <xf numFmtId="0" fontId="4" fillId="0" borderId="1" xfId="7" applyFont="1" applyBorder="1" applyAlignment="1">
      <alignment vertical="center"/>
    </xf>
    <xf numFmtId="0" fontId="10" fillId="0" borderId="0" xfId="7" applyFont="1"/>
    <xf numFmtId="0" fontId="13" fillId="0" borderId="0" xfId="7" applyFont="1" applyAlignment="1">
      <alignment vertical="center"/>
    </xf>
    <xf numFmtId="0" fontId="4" fillId="0" borderId="0" xfId="3" applyFont="1" applyAlignment="1">
      <alignment horizontal="right"/>
    </xf>
    <xf numFmtId="0" fontId="18" fillId="0" borderId="0" xfId="5" applyFont="1"/>
    <xf numFmtId="0" fontId="18" fillId="0" borderId="0" xfId="5" applyFont="1" applyAlignment="1">
      <alignment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4" fillId="0" borderId="0" xfId="3" applyFont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0" fillId="0" borderId="0" xfId="0" applyFont="1" applyAlignment="1">
      <alignment horizontal="right"/>
    </xf>
    <xf numFmtId="0" fontId="21" fillId="0" borderId="0" xfId="1" applyFont="1"/>
    <xf numFmtId="0" fontId="20" fillId="0" borderId="0" xfId="0" applyFont="1"/>
    <xf numFmtId="0" fontId="20" fillId="0" borderId="0" xfId="0" applyFont="1" applyAlignment="1">
      <alignment horizontal="center" vertical="center"/>
    </xf>
    <xf numFmtId="3" fontId="20" fillId="0" borderId="1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0" fontId="23" fillId="0" borderId="0" xfId="0" applyFont="1"/>
    <xf numFmtId="3" fontId="20" fillId="0" borderId="0" xfId="0" applyNumberFormat="1" applyFont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0" fontId="7" fillId="0" borderId="1" xfId="7" applyFont="1" applyBorder="1" applyAlignment="1">
      <alignment horizontal="left" vertical="center" wrapText="1"/>
    </xf>
    <xf numFmtId="3" fontId="5" fillId="6" borderId="1" xfId="7" applyNumberFormat="1" applyFont="1" applyFill="1" applyBorder="1" applyAlignment="1">
      <alignment vertical="center"/>
    </xf>
    <xf numFmtId="3" fontId="5" fillId="6" borderId="1" xfId="7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3" fontId="22" fillId="2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/>
    </xf>
    <xf numFmtId="0" fontId="7" fillId="0" borderId="1" xfId="7" applyFont="1" applyBorder="1" applyAlignment="1">
      <alignment horizontal="left" vertical="center"/>
    </xf>
    <xf numFmtId="0" fontId="4" fillId="0" borderId="1" xfId="7" applyFont="1" applyBorder="1" applyAlignment="1">
      <alignment vertical="center" wrapText="1"/>
    </xf>
    <xf numFmtId="0" fontId="7" fillId="0" borderId="1" xfId="7" applyFont="1" applyBorder="1" applyAlignment="1">
      <alignment vertical="center"/>
    </xf>
    <xf numFmtId="0" fontId="5" fillId="6" borderId="1" xfId="7" applyFont="1" applyFill="1" applyBorder="1" applyAlignment="1">
      <alignment vertical="center"/>
    </xf>
    <xf numFmtId="0" fontId="5" fillId="3" borderId="1" xfId="7" applyFont="1" applyFill="1" applyBorder="1" applyAlignment="1">
      <alignment vertical="center"/>
    </xf>
    <xf numFmtId="3" fontId="5" fillId="3" borderId="1" xfId="7" applyNumberFormat="1" applyFont="1" applyFill="1" applyBorder="1" applyAlignment="1">
      <alignment vertical="center"/>
    </xf>
    <xf numFmtId="0" fontId="3" fillId="0" borderId="0" xfId="3" applyFont="1"/>
    <xf numFmtId="0" fontId="25" fillId="0" borderId="0" xfId="3" applyFont="1"/>
    <xf numFmtId="0" fontId="8" fillId="0" borderId="0" xfId="3" applyFont="1" applyAlignment="1">
      <alignment vertical="center"/>
    </xf>
    <xf numFmtId="0" fontId="24" fillId="0" borderId="0" xfId="3" applyFont="1" applyAlignment="1">
      <alignment horizontal="right" vertical="center"/>
    </xf>
    <xf numFmtId="0" fontId="6" fillId="0" borderId="0" xfId="3" applyFont="1" applyAlignment="1">
      <alignment horizontal="right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vertical="center"/>
    </xf>
    <xf numFmtId="3" fontId="7" fillId="0" borderId="1" xfId="3" applyNumberFormat="1" applyFont="1" applyBorder="1" applyAlignment="1">
      <alignment horizontal="right" vertical="center"/>
    </xf>
    <xf numFmtId="9" fontId="7" fillId="0" borderId="1" xfId="3" applyNumberFormat="1" applyFont="1" applyBorder="1" applyAlignment="1">
      <alignment horizontal="right" vertical="center"/>
    </xf>
    <xf numFmtId="3" fontId="1" fillId="0" borderId="0" xfId="3" applyNumberFormat="1"/>
    <xf numFmtId="4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3" fontId="4" fillId="0" borderId="1" xfId="3" applyNumberFormat="1" applyFont="1" applyBorder="1" applyAlignment="1">
      <alignment horizontal="right" vertical="center"/>
    </xf>
    <xf numFmtId="9" fontId="4" fillId="0" borderId="1" xfId="3" applyNumberFormat="1" applyFont="1" applyBorder="1" applyAlignment="1">
      <alignment horizontal="right" vertical="center"/>
    </xf>
    <xf numFmtId="49" fontId="8" fillId="0" borderId="1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vertical="center" wrapText="1"/>
    </xf>
    <xf numFmtId="3" fontId="8" fillId="0" borderId="1" xfId="3" applyNumberFormat="1" applyFont="1" applyBorder="1" applyAlignment="1">
      <alignment horizontal="left" vertical="center"/>
    </xf>
    <xf numFmtId="3" fontId="8" fillId="0" borderId="1" xfId="3" applyNumberFormat="1" applyFont="1" applyBorder="1" applyAlignment="1">
      <alignment horizontal="right" vertical="center"/>
    </xf>
    <xf numFmtId="9" fontId="8" fillId="0" borderId="1" xfId="3" applyNumberFormat="1" applyFont="1" applyBorder="1" applyAlignment="1">
      <alignment horizontal="right" vertical="center"/>
    </xf>
    <xf numFmtId="3" fontId="4" fillId="0" borderId="1" xfId="3" applyNumberFormat="1" applyFont="1" applyBorder="1" applyAlignment="1">
      <alignment horizontal="right" vertical="center" wrapText="1"/>
    </xf>
    <xf numFmtId="49" fontId="8" fillId="0" borderId="1" xfId="3" applyNumberFormat="1" applyFont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3" fontId="4" fillId="0" borderId="1" xfId="3" applyNumberFormat="1" applyFont="1" applyBorder="1" applyAlignment="1">
      <alignment vertical="center"/>
    </xf>
    <xf numFmtId="0" fontId="4" fillId="0" borderId="1" xfId="3" applyFont="1" applyBorder="1" applyAlignment="1">
      <alignment horizontal="left" vertical="center" wrapText="1"/>
    </xf>
    <xf numFmtId="0" fontId="19" fillId="0" borderId="0" xfId="3" applyFont="1"/>
    <xf numFmtId="0" fontId="26" fillId="0" borderId="0" xfId="3" applyFont="1"/>
    <xf numFmtId="0" fontId="7" fillId="0" borderId="1" xfId="3" applyFont="1" applyBorder="1" applyAlignment="1">
      <alignment vertical="center" wrapText="1"/>
    </xf>
    <xf numFmtId="0" fontId="4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3" fontId="5" fillId="0" borderId="1" xfId="3" applyNumberFormat="1" applyFont="1" applyBorder="1" applyAlignment="1">
      <alignment horizontal="right" vertical="center"/>
    </xf>
    <xf numFmtId="0" fontId="3" fillId="0" borderId="0" xfId="3" applyFont="1" applyAlignment="1">
      <alignment wrapText="1"/>
    </xf>
    <xf numFmtId="3" fontId="3" fillId="0" borderId="0" xfId="3" applyNumberFormat="1" applyFont="1"/>
    <xf numFmtId="49" fontId="5" fillId="0" borderId="1" xfId="3" applyNumberFormat="1" applyFont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3" fontId="5" fillId="3" borderId="1" xfId="3" applyNumberFormat="1" applyFont="1" applyFill="1" applyBorder="1" applyAlignment="1">
      <alignment horizontal="right" vertical="center"/>
    </xf>
    <xf numFmtId="9" fontId="5" fillId="3" borderId="1" xfId="3" applyNumberFormat="1" applyFont="1" applyFill="1" applyBorder="1" applyAlignment="1">
      <alignment horizontal="right" vertical="center"/>
    </xf>
    <xf numFmtId="0" fontId="8" fillId="0" borderId="5" xfId="3" applyFont="1" applyBorder="1" applyAlignment="1">
      <alignment vertical="center"/>
    </xf>
    <xf numFmtId="3" fontId="8" fillId="0" borderId="1" xfId="3" applyNumberFormat="1" applyFont="1" applyBorder="1" applyAlignment="1">
      <alignment horizontal="right" vertical="center" wrapText="1"/>
    </xf>
    <xf numFmtId="3" fontId="7" fillId="0" borderId="1" xfId="3" applyNumberFormat="1" applyFont="1" applyBorder="1" applyAlignment="1">
      <alignment horizontal="right" vertical="center" wrapText="1"/>
    </xf>
    <xf numFmtId="14" fontId="8" fillId="0" borderId="1" xfId="3" applyNumberFormat="1" applyFont="1" applyBorder="1" applyAlignment="1">
      <alignment vertical="center"/>
    </xf>
    <xf numFmtId="9" fontId="5" fillId="0" borderId="1" xfId="3" applyNumberFormat="1" applyFont="1" applyBorder="1" applyAlignment="1">
      <alignment horizontal="right" vertical="center"/>
    </xf>
    <xf numFmtId="49" fontId="5" fillId="0" borderId="1" xfId="3" applyNumberFormat="1" applyFont="1" applyBorder="1" applyAlignment="1">
      <alignment horizontal="center" vertical="center" wrapText="1"/>
    </xf>
    <xf numFmtId="3" fontId="5" fillId="0" borderId="1" xfId="3" applyNumberFormat="1" applyFont="1" applyBorder="1" applyAlignment="1">
      <alignment vertical="center"/>
    </xf>
    <xf numFmtId="49" fontId="7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vertical="center"/>
    </xf>
    <xf numFmtId="9" fontId="4" fillId="0" borderId="1" xfId="3" applyNumberFormat="1" applyFont="1" applyBorder="1" applyAlignment="1">
      <alignment vertical="center"/>
    </xf>
    <xf numFmtId="9" fontId="8" fillId="0" borderId="1" xfId="3" applyNumberFormat="1" applyFont="1" applyBorder="1" applyAlignment="1">
      <alignment vertical="center"/>
    </xf>
    <xf numFmtId="9" fontId="7" fillId="0" borderId="1" xfId="3" applyNumberFormat="1" applyFont="1" applyBorder="1" applyAlignment="1">
      <alignment vertical="center"/>
    </xf>
    <xf numFmtId="9" fontId="5" fillId="0" borderId="1" xfId="3" applyNumberFormat="1" applyFont="1" applyBorder="1" applyAlignment="1">
      <alignment vertical="center"/>
    </xf>
    <xf numFmtId="9" fontId="4" fillId="0" borderId="9" xfId="3" applyNumberFormat="1" applyFont="1" applyBorder="1" applyAlignment="1">
      <alignment horizontal="right" vertical="center"/>
    </xf>
    <xf numFmtId="0" fontId="27" fillId="0" borderId="0" xfId="3" applyFont="1"/>
    <xf numFmtId="0" fontId="13" fillId="0" borderId="0" xfId="3" applyFont="1" applyAlignment="1">
      <alignment vertical="center"/>
    </xf>
    <xf numFmtId="9" fontId="5" fillId="0" borderId="9" xfId="3" applyNumberFormat="1" applyFont="1" applyBorder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49" fontId="8" fillId="0" borderId="1" xfId="3" applyNumberFormat="1" applyFont="1" applyBorder="1" applyAlignment="1">
      <alignment vertical="center" wrapText="1"/>
    </xf>
    <xf numFmtId="0" fontId="13" fillId="0" borderId="0" xfId="3" applyFont="1"/>
    <xf numFmtId="9" fontId="7" fillId="0" borderId="1" xfId="7" applyNumberFormat="1" applyFont="1" applyBorder="1" applyAlignment="1">
      <alignment horizontal="right" vertical="center"/>
    </xf>
    <xf numFmtId="9" fontId="5" fillId="6" borderId="1" xfId="7" applyNumberFormat="1" applyFont="1" applyFill="1" applyBorder="1" applyAlignment="1">
      <alignment horizontal="right" vertical="center"/>
    </xf>
    <xf numFmtId="9" fontId="4" fillId="0" borderId="1" xfId="7" applyNumberFormat="1" applyFont="1" applyBorder="1" applyAlignment="1">
      <alignment horizontal="right" vertical="center"/>
    </xf>
    <xf numFmtId="9" fontId="5" fillId="2" borderId="1" xfId="7" applyNumberFormat="1" applyFont="1" applyFill="1" applyBorder="1" applyAlignment="1">
      <alignment horizontal="right" vertical="center"/>
    </xf>
    <xf numFmtId="9" fontId="7" fillId="0" borderId="1" xfId="7" applyNumberFormat="1" applyFont="1" applyBorder="1" applyAlignment="1">
      <alignment vertical="center"/>
    </xf>
    <xf numFmtId="9" fontId="4" fillId="0" borderId="1" xfId="7" applyNumberFormat="1" applyFont="1" applyBorder="1" applyAlignment="1">
      <alignment vertical="center"/>
    </xf>
    <xf numFmtId="9" fontId="5" fillId="6" borderId="1" xfId="7" applyNumberFormat="1" applyFont="1" applyFill="1" applyBorder="1" applyAlignment="1">
      <alignment vertical="center"/>
    </xf>
    <xf numFmtId="9" fontId="5" fillId="2" borderId="1" xfId="7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" fontId="6" fillId="0" borderId="0" xfId="3" applyNumberFormat="1" applyFont="1" applyAlignment="1">
      <alignment vertical="center"/>
    </xf>
    <xf numFmtId="0" fontId="5" fillId="3" borderId="1" xfId="3" applyFont="1" applyFill="1" applyBorder="1" applyAlignment="1">
      <alignment vertical="center"/>
    </xf>
    <xf numFmtId="3" fontId="5" fillId="3" borderId="1" xfId="3" applyNumberFormat="1" applyFont="1" applyFill="1" applyBorder="1" applyAlignment="1">
      <alignment vertical="center"/>
    </xf>
    <xf numFmtId="0" fontId="6" fillId="0" borderId="0" xfId="3" applyFont="1"/>
    <xf numFmtId="9" fontId="5" fillId="3" borderId="1" xfId="3" applyNumberFormat="1" applyFont="1" applyFill="1" applyBorder="1" applyAlignment="1">
      <alignment vertical="center"/>
    </xf>
    <xf numFmtId="0" fontId="4" fillId="0" borderId="1" xfId="8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4" fillId="3" borderId="1" xfId="3" applyFont="1" applyFill="1" applyBorder="1" applyAlignment="1">
      <alignment vertical="center"/>
    </xf>
    <xf numFmtId="3" fontId="4" fillId="3" borderId="1" xfId="3" applyNumberFormat="1" applyFont="1" applyFill="1" applyBorder="1" applyAlignment="1">
      <alignment horizontal="right" vertical="center"/>
    </xf>
    <xf numFmtId="9" fontId="4" fillId="3" borderId="1" xfId="3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9" fontId="5" fillId="5" borderId="1" xfId="7" applyNumberFormat="1" applyFont="1" applyFill="1" applyBorder="1" applyAlignment="1">
      <alignment horizontal="right" vertical="center"/>
    </xf>
    <xf numFmtId="9" fontId="4" fillId="0" borderId="1" xfId="3" applyNumberFormat="1" applyFont="1" applyBorder="1" applyAlignment="1">
      <alignment horizontal="right"/>
    </xf>
    <xf numFmtId="9" fontId="4" fillId="0" borderId="1" xfId="0" applyNumberFormat="1" applyFont="1" applyBorder="1" applyAlignment="1">
      <alignment horizontal="right" vertical="center" wrapText="1"/>
    </xf>
    <xf numFmtId="9" fontId="4" fillId="0" borderId="1" xfId="7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4" fillId="0" borderId="3" xfId="3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8" applyFont="1" applyBorder="1" applyAlignment="1">
      <alignment vertical="center" wrapText="1"/>
    </xf>
    <xf numFmtId="0" fontId="4" fillId="0" borderId="1" xfId="8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8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3" applyAlignment="1">
      <alignment vertical="center" wrapText="1"/>
    </xf>
    <xf numFmtId="0" fontId="4" fillId="0" borderId="0" xfId="3" applyFont="1" applyAlignment="1">
      <alignment vertical="center" wrapText="1"/>
    </xf>
    <xf numFmtId="0" fontId="4" fillId="0" borderId="1" xfId="3" applyFont="1" applyBorder="1" applyAlignment="1">
      <alignment wrapText="1"/>
    </xf>
    <xf numFmtId="0" fontId="7" fillId="6" borderId="1" xfId="3" applyFont="1" applyFill="1" applyBorder="1" applyAlignment="1">
      <alignment horizontal="left" vertical="center" wrapText="1"/>
    </xf>
    <xf numFmtId="0" fontId="7" fillId="6" borderId="1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justify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0" fontId="7" fillId="5" borderId="1" xfId="3" applyFont="1" applyFill="1" applyBorder="1" applyAlignment="1">
      <alignment horizontal="justify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1" fillId="0" borderId="0" xfId="3" applyAlignment="1">
      <alignment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3" fontId="4" fillId="0" borderId="0" xfId="3" applyNumberFormat="1" applyFont="1" applyAlignment="1">
      <alignment vertical="center"/>
    </xf>
    <xf numFmtId="3" fontId="17" fillId="0" borderId="0" xfId="3" applyNumberFormat="1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8" xfId="3" applyNumberFormat="1" applyFont="1" applyBorder="1" applyAlignment="1">
      <alignment horizontal="right" vertical="center" wrapText="1"/>
    </xf>
    <xf numFmtId="3" fontId="6" fillId="0" borderId="5" xfId="3" applyNumberFormat="1" applyFont="1" applyBorder="1" applyAlignment="1">
      <alignment horizontal="right" vertical="center" wrapText="1"/>
    </xf>
    <xf numFmtId="3" fontId="6" fillId="0" borderId="13" xfId="3" applyNumberFormat="1" applyFont="1" applyBorder="1" applyAlignment="1">
      <alignment horizontal="right" vertical="center" wrapText="1"/>
    </xf>
    <xf numFmtId="3" fontId="6" fillId="0" borderId="11" xfId="3" applyNumberFormat="1" applyFont="1" applyBorder="1" applyAlignment="1">
      <alignment horizontal="right" vertical="center" wrapText="1"/>
    </xf>
    <xf numFmtId="3" fontId="6" fillId="0" borderId="13" xfId="3" applyNumberFormat="1" applyFont="1" applyBorder="1" applyAlignment="1">
      <alignment vertical="center" wrapText="1"/>
    </xf>
    <xf numFmtId="3" fontId="6" fillId="0" borderId="1" xfId="3" applyNumberFormat="1" applyFont="1" applyBorder="1" applyAlignment="1">
      <alignment vertical="center" wrapText="1"/>
    </xf>
    <xf numFmtId="3" fontId="6" fillId="0" borderId="14" xfId="3" applyNumberFormat="1" applyFont="1" applyBorder="1" applyAlignment="1">
      <alignment horizontal="right" vertical="center" wrapText="1"/>
    </xf>
    <xf numFmtId="3" fontId="6" fillId="0" borderId="15" xfId="3" applyNumberFormat="1" applyFont="1" applyBorder="1" applyAlignment="1">
      <alignment horizontal="right" vertical="center" wrapText="1"/>
    </xf>
    <xf numFmtId="3" fontId="6" fillId="0" borderId="10" xfId="3" applyNumberFormat="1" applyFont="1" applyBorder="1" applyAlignment="1">
      <alignment horizontal="right" vertical="center" wrapText="1"/>
    </xf>
    <xf numFmtId="3" fontId="6" fillId="0" borderId="16" xfId="3" applyNumberFormat="1" applyFont="1" applyBorder="1" applyAlignment="1">
      <alignment horizontal="right" vertical="center" wrapText="1"/>
    </xf>
    <xf numFmtId="3" fontId="6" fillId="0" borderId="12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vertical="center"/>
    </xf>
    <xf numFmtId="3" fontId="6" fillId="0" borderId="13" xfId="3" applyNumberFormat="1" applyFont="1" applyBorder="1" applyAlignment="1">
      <alignment vertical="center"/>
    </xf>
    <xf numFmtId="3" fontId="30" fillId="0" borderId="1" xfId="3" applyNumberFormat="1" applyFont="1" applyBorder="1" applyAlignment="1">
      <alignment horizontal="right" vertical="center" wrapText="1"/>
    </xf>
    <xf numFmtId="3" fontId="31" fillId="0" borderId="1" xfId="3" applyNumberFormat="1" applyFont="1" applyBorder="1" applyAlignment="1">
      <alignment horizontal="right" vertical="center" wrapText="1"/>
    </xf>
    <xf numFmtId="3" fontId="32" fillId="3" borderId="1" xfId="3" applyNumberFormat="1" applyFont="1" applyFill="1" applyBorder="1" applyAlignment="1">
      <alignment horizontal="right" vertical="center" wrapText="1"/>
    </xf>
    <xf numFmtId="0" fontId="30" fillId="0" borderId="1" xfId="3" applyFont="1" applyBorder="1" applyAlignment="1">
      <alignment horizontal="left" vertical="center" wrapText="1"/>
    </xf>
    <xf numFmtId="0" fontId="32" fillId="3" borderId="1" xfId="3" applyFont="1" applyFill="1" applyBorder="1" applyAlignment="1">
      <alignment horizontal="left" vertical="center" wrapText="1"/>
    </xf>
    <xf numFmtId="0" fontId="1" fillId="0" borderId="0" xfId="9" applyAlignment="1">
      <alignment vertical="center"/>
    </xf>
    <xf numFmtId="0" fontId="4" fillId="0" borderId="0" xfId="9" applyFont="1"/>
    <xf numFmtId="0" fontId="4" fillId="0" borderId="0" xfId="9" applyFont="1" applyAlignment="1">
      <alignment horizontal="right"/>
    </xf>
    <xf numFmtId="0" fontId="4" fillId="0" borderId="0" xfId="9" applyFont="1" applyAlignment="1">
      <alignment horizontal="center" vertical="center"/>
    </xf>
    <xf numFmtId="0" fontId="4" fillId="0" borderId="0" xfId="9" applyFont="1" applyAlignment="1">
      <alignment vertical="center"/>
    </xf>
    <xf numFmtId="0" fontId="3" fillId="0" borderId="0" xfId="9" applyFont="1" applyAlignment="1">
      <alignment vertical="center" wrapText="1"/>
    </xf>
    <xf numFmtId="0" fontId="5" fillId="0" borderId="0" xfId="9" applyFont="1" applyAlignment="1">
      <alignment horizontal="center" vertical="center"/>
    </xf>
    <xf numFmtId="0" fontId="4" fillId="0" borderId="1" xfId="9" applyFont="1" applyBorder="1" applyAlignment="1">
      <alignment vertical="center"/>
    </xf>
    <xf numFmtId="0" fontId="4" fillId="0" borderId="1" xfId="9" applyFont="1" applyBorder="1" applyAlignment="1">
      <alignment horizontal="center" vertical="center" wrapText="1"/>
    </xf>
    <xf numFmtId="0" fontId="4" fillId="0" borderId="1" xfId="9" applyFont="1" applyBorder="1" applyAlignment="1">
      <alignment horizontal="center" vertical="center"/>
    </xf>
    <xf numFmtId="0" fontId="4" fillId="0" borderId="2" xfId="9" applyFont="1" applyBorder="1" applyAlignment="1">
      <alignment horizontal="center" vertical="center" wrapText="1"/>
    </xf>
    <xf numFmtId="0" fontId="4" fillId="0" borderId="1" xfId="9" applyFont="1" applyBorder="1" applyAlignment="1">
      <alignment horizontal="left" vertical="center" wrapText="1"/>
    </xf>
    <xf numFmtId="9" fontId="4" fillId="0" borderId="1" xfId="9" applyNumberFormat="1" applyFont="1" applyBorder="1" applyAlignment="1">
      <alignment vertical="center"/>
    </xf>
    <xf numFmtId="3" fontId="4" fillId="0" borderId="1" xfId="9" applyNumberFormat="1" applyFont="1" applyBorder="1" applyAlignment="1">
      <alignment horizontal="right" vertical="center"/>
    </xf>
    <xf numFmtId="0" fontId="4" fillId="5" borderId="1" xfId="9" applyFont="1" applyFill="1" applyBorder="1" applyAlignment="1">
      <alignment vertical="center"/>
    </xf>
    <xf numFmtId="0" fontId="4" fillId="0" borderId="1" xfId="9" applyFont="1" applyBorder="1" applyAlignment="1">
      <alignment vertical="center" wrapText="1"/>
    </xf>
    <xf numFmtId="0" fontId="8" fillId="0" borderId="1" xfId="9" applyFont="1" applyBorder="1" applyAlignment="1">
      <alignment horizontal="left" vertical="center"/>
    </xf>
    <xf numFmtId="0" fontId="8" fillId="0" borderId="1" xfId="9" applyFont="1" applyBorder="1" applyAlignment="1">
      <alignment vertical="center"/>
    </xf>
    <xf numFmtId="3" fontId="8" fillId="0" borderId="1" xfId="9" applyNumberFormat="1" applyFont="1" applyBorder="1" applyAlignment="1">
      <alignment horizontal="right" vertical="center"/>
    </xf>
    <xf numFmtId="0" fontId="8" fillId="0" borderId="1" xfId="9" applyFont="1" applyBorder="1" applyAlignment="1">
      <alignment vertical="center" wrapText="1"/>
    </xf>
    <xf numFmtId="0" fontId="8" fillId="5" borderId="1" xfId="9" applyFont="1" applyFill="1" applyBorder="1" applyAlignment="1">
      <alignment vertical="center"/>
    </xf>
    <xf numFmtId="0" fontId="1" fillId="0" borderId="0" xfId="9"/>
    <xf numFmtId="49" fontId="5" fillId="0" borderId="1" xfId="0" applyNumberFormat="1" applyFont="1" applyBorder="1" applyAlignment="1">
      <alignment horizontal="left" vertical="center"/>
    </xf>
    <xf numFmtId="0" fontId="31" fillId="0" borderId="1" xfId="3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1" xfId="9" applyFont="1" applyBorder="1" applyAlignment="1">
      <alignment horizontal="center" vertical="center"/>
    </xf>
    <xf numFmtId="3" fontId="4" fillId="0" borderId="1" xfId="9" applyNumberFormat="1" applyFont="1" applyBorder="1" applyAlignment="1">
      <alignment horizontal="right" vertical="center" wrapText="1"/>
    </xf>
    <xf numFmtId="3" fontId="4" fillId="0" borderId="0" xfId="9" applyNumberFormat="1" applyFont="1" applyAlignment="1">
      <alignment vertical="center"/>
    </xf>
    <xf numFmtId="0" fontId="5" fillId="3" borderId="4" xfId="9" applyFont="1" applyFill="1" applyBorder="1" applyAlignment="1">
      <alignment horizontal="left" vertical="center" wrapText="1"/>
    </xf>
    <xf numFmtId="3" fontId="5" fillId="3" borderId="1" xfId="9" applyNumberFormat="1" applyFont="1" applyFill="1" applyBorder="1" applyAlignment="1">
      <alignment horizontal="right" vertical="center" wrapText="1"/>
    </xf>
    <xf numFmtId="0" fontId="4" fillId="0" borderId="0" xfId="9" applyFont="1" applyAlignment="1">
      <alignment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/>
    </xf>
    <xf numFmtId="0" fontId="10" fillId="0" borderId="1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/>
    </xf>
    <xf numFmtId="3" fontId="4" fillId="0" borderId="1" xfId="5" applyNumberFormat="1" applyFont="1" applyBorder="1" applyAlignment="1">
      <alignment horizontal="center" vertical="center"/>
    </xf>
    <xf numFmtId="3" fontId="4" fillId="0" borderId="1" xfId="5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3" fontId="6" fillId="0" borderId="17" xfId="3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7" applyFont="1" applyAlignment="1">
      <alignment horizontal="left" indent="1"/>
    </xf>
    <xf numFmtId="3" fontId="4" fillId="0" borderId="1" xfId="9" applyNumberFormat="1" applyFont="1" applyBorder="1" applyAlignment="1">
      <alignment vertical="center"/>
    </xf>
    <xf numFmtId="9" fontId="8" fillId="0" borderId="1" xfId="9" applyNumberFormat="1" applyFont="1" applyBorder="1" applyAlignment="1">
      <alignment vertical="center"/>
    </xf>
    <xf numFmtId="3" fontId="4" fillId="0" borderId="1" xfId="7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3" fontId="6" fillId="0" borderId="18" xfId="3" applyNumberFormat="1" applyFont="1" applyBorder="1" applyAlignment="1">
      <alignment vertical="center"/>
    </xf>
    <xf numFmtId="3" fontId="6" fillId="0" borderId="0" xfId="3" applyNumberFormat="1" applyFont="1" applyAlignment="1">
      <alignment horizontal="right" vertical="center" wrapText="1"/>
    </xf>
    <xf numFmtId="0" fontId="4" fillId="0" borderId="1" xfId="5" applyFont="1" applyBorder="1" applyAlignment="1">
      <alignment vertical="center"/>
    </xf>
    <xf numFmtId="0" fontId="5" fillId="0" borderId="1" xfId="8" applyFont="1" applyBorder="1" applyAlignment="1">
      <alignment horizontal="center" vertical="center"/>
    </xf>
    <xf numFmtId="0" fontId="4" fillId="0" borderId="3" xfId="8" applyFont="1" applyBorder="1" applyAlignment="1">
      <alignment horizontal="center" vertical="center" wrapText="1"/>
    </xf>
    <xf numFmtId="0" fontId="5" fillId="4" borderId="1" xfId="8" applyFont="1" applyFill="1" applyBorder="1" applyAlignment="1">
      <alignment horizontal="center" vertical="center" wrapText="1"/>
    </xf>
    <xf numFmtId="0" fontId="5" fillId="4" borderId="6" xfId="8" applyFont="1" applyFill="1" applyBorder="1" applyAlignment="1">
      <alignment horizontal="left" vertical="center" wrapText="1"/>
    </xf>
    <xf numFmtId="3" fontId="5" fillId="4" borderId="1" xfId="8" applyNumberFormat="1" applyFont="1" applyFill="1" applyBorder="1" applyAlignment="1">
      <alignment horizontal="right" vertical="center" wrapText="1"/>
    </xf>
    <xf numFmtId="0" fontId="5" fillId="6" borderId="1" xfId="8" applyFont="1" applyFill="1" applyBorder="1" applyAlignment="1">
      <alignment horizontal="center" vertical="center"/>
    </xf>
    <xf numFmtId="0" fontId="5" fillId="6" borderId="6" xfId="8" applyFont="1" applyFill="1" applyBorder="1" applyAlignment="1">
      <alignment vertical="center"/>
    </xf>
    <xf numFmtId="3" fontId="5" fillId="6" borderId="1" xfId="8" applyNumberFormat="1" applyFont="1" applyFill="1" applyBorder="1" applyAlignment="1">
      <alignment vertical="center"/>
    </xf>
    <xf numFmtId="49" fontId="4" fillId="0" borderId="1" xfId="8" applyNumberFormat="1" applyFont="1" applyBorder="1" applyAlignment="1">
      <alignment horizontal="center" vertical="center" wrapText="1"/>
    </xf>
    <xf numFmtId="0" fontId="4" fillId="0" borderId="1" xfId="8" applyFont="1" applyBorder="1" applyAlignment="1">
      <alignment horizontal="left" vertical="center" wrapText="1"/>
    </xf>
    <xf numFmtId="3" fontId="4" fillId="0" borderId="2" xfId="8" applyNumberFormat="1" applyFont="1" applyBorder="1" applyAlignment="1">
      <alignment horizontal="right" vertical="center" wrapText="1"/>
    </xf>
    <xf numFmtId="3" fontId="4" fillId="0" borderId="1" xfId="8" applyNumberFormat="1" applyFont="1" applyBorder="1" applyAlignment="1">
      <alignment horizontal="right" vertical="center" wrapText="1"/>
    </xf>
    <xf numFmtId="0" fontId="5" fillId="6" borderId="1" xfId="8" applyFont="1" applyFill="1" applyBorder="1" applyAlignment="1">
      <alignment vertical="center"/>
    </xf>
    <xf numFmtId="3" fontId="5" fillId="0" borderId="1" xfId="8" applyNumberFormat="1" applyFont="1" applyBorder="1" applyAlignment="1">
      <alignment vertical="center"/>
    </xf>
    <xf numFmtId="49" fontId="7" fillId="0" borderId="1" xfId="8" applyNumberFormat="1" applyFont="1" applyBorder="1" applyAlignment="1">
      <alignment horizontal="center" vertical="center"/>
    </xf>
    <xf numFmtId="0" fontId="7" fillId="0" borderId="1" xfId="8" applyFont="1" applyBorder="1" applyAlignment="1">
      <alignment vertical="center" wrapText="1"/>
    </xf>
    <xf numFmtId="3" fontId="7" fillId="0" borderId="1" xfId="8" applyNumberFormat="1" applyFont="1" applyBorder="1" applyAlignment="1">
      <alignment vertical="center"/>
    </xf>
    <xf numFmtId="0" fontId="7" fillId="0" borderId="7" xfId="8" applyFont="1" applyBorder="1" applyAlignment="1">
      <alignment vertical="center" wrapText="1"/>
    </xf>
    <xf numFmtId="49" fontId="5" fillId="0" borderId="1" xfId="8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8" applyFont="1" applyBorder="1" applyAlignment="1">
      <alignment vertical="center"/>
    </xf>
    <xf numFmtId="49" fontId="4" fillId="0" borderId="1" xfId="8" applyNumberFormat="1" applyFont="1" applyBorder="1" applyAlignment="1">
      <alignment horizontal="center" vertical="center"/>
    </xf>
    <xf numFmtId="3" fontId="4" fillId="0" borderId="1" xfId="8" applyNumberFormat="1" applyFont="1" applyBorder="1" applyAlignment="1">
      <alignment vertical="center"/>
    </xf>
    <xf numFmtId="49" fontId="8" fillId="0" borderId="1" xfId="8" applyNumberFormat="1" applyFont="1" applyBorder="1" applyAlignment="1">
      <alignment horizontal="center" vertical="center"/>
    </xf>
    <xf numFmtId="0" fontId="8" fillId="0" borderId="1" xfId="8" applyFont="1" applyBorder="1" applyAlignment="1">
      <alignment vertical="center" wrapText="1"/>
    </xf>
    <xf numFmtId="3" fontId="8" fillId="0" borderId="1" xfId="8" applyNumberFormat="1" applyFont="1" applyBorder="1" applyAlignment="1">
      <alignment vertical="center"/>
    </xf>
    <xf numFmtId="0" fontId="5" fillId="6" borderId="1" xfId="8" applyFont="1" applyFill="1" applyBorder="1" applyAlignment="1">
      <alignment vertical="center" wrapText="1"/>
    </xf>
    <xf numFmtId="0" fontId="4" fillId="0" borderId="6" xfId="8" applyFont="1" applyBorder="1" applyAlignment="1">
      <alignment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wrapText="1"/>
    </xf>
    <xf numFmtId="3" fontId="7" fillId="7" borderId="2" xfId="0" applyNumberFormat="1" applyFont="1" applyFill="1" applyBorder="1" applyAlignment="1">
      <alignment horizontal="right" vertical="center" wrapText="1"/>
    </xf>
    <xf numFmtId="3" fontId="7" fillId="7" borderId="1" xfId="0" applyNumberFormat="1" applyFont="1" applyFill="1" applyBorder="1" applyAlignment="1">
      <alignment horizontal="right" vertical="center" wrapText="1"/>
    </xf>
    <xf numFmtId="14" fontId="8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24" fillId="0" borderId="1" xfId="0" applyNumberFormat="1" applyFont="1" applyBorder="1" applyAlignment="1">
      <alignment vertical="center"/>
    </xf>
    <xf numFmtId="3" fontId="6" fillId="0" borderId="6" xfId="3" applyNumberFormat="1" applyFont="1" applyBorder="1" applyAlignment="1">
      <alignment horizontal="right" vertical="center" wrapText="1"/>
    </xf>
    <xf numFmtId="3" fontId="6" fillId="0" borderId="19" xfId="3" applyNumberFormat="1" applyFont="1" applyBorder="1" applyAlignment="1">
      <alignment horizontal="right" vertical="center" wrapText="1"/>
    </xf>
    <xf numFmtId="3" fontId="33" fillId="0" borderId="0" xfId="3" applyNumberFormat="1" applyFont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left" vertical="center"/>
    </xf>
    <xf numFmtId="9" fontId="8" fillId="0" borderId="9" xfId="3" applyNumberFormat="1" applyFont="1" applyBorder="1" applyAlignment="1">
      <alignment horizontal="right" vertical="center"/>
    </xf>
    <xf numFmtId="0" fontId="4" fillId="8" borderId="1" xfId="0" applyFont="1" applyFill="1" applyBorder="1" applyAlignment="1">
      <alignment vertical="center" wrapText="1"/>
    </xf>
    <xf numFmtId="3" fontId="4" fillId="8" borderId="1" xfId="0" applyNumberFormat="1" applyFont="1" applyFill="1" applyBorder="1" applyAlignment="1">
      <alignment vertical="center"/>
    </xf>
    <xf numFmtId="0" fontId="4" fillId="8" borderId="1" xfId="3" applyFont="1" applyFill="1" applyBorder="1" applyAlignment="1">
      <alignment vertical="center"/>
    </xf>
    <xf numFmtId="3" fontId="4" fillId="8" borderId="1" xfId="3" applyNumberFormat="1" applyFont="1" applyFill="1" applyBorder="1" applyAlignment="1">
      <alignment vertical="center"/>
    </xf>
    <xf numFmtId="9" fontId="4" fillId="8" borderId="1" xfId="3" applyNumberFormat="1" applyFont="1" applyFill="1" applyBorder="1" applyAlignment="1">
      <alignment horizontal="right" vertical="center"/>
    </xf>
    <xf numFmtId="3" fontId="4" fillId="8" borderId="1" xfId="3" applyNumberFormat="1" applyFont="1" applyFill="1" applyBorder="1" applyAlignment="1">
      <alignment horizontal="right" vertical="center"/>
    </xf>
    <xf numFmtId="0" fontId="34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vertical="center"/>
    </xf>
    <xf numFmtId="3" fontId="34" fillId="3" borderId="1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left" vertical="center"/>
    </xf>
    <xf numFmtId="3" fontId="35" fillId="9" borderId="1" xfId="0" applyNumberFormat="1" applyFont="1" applyFill="1" applyBorder="1" applyAlignment="1">
      <alignment horizontal="right" vertical="center"/>
    </xf>
    <xf numFmtId="9" fontId="4" fillId="5" borderId="9" xfId="7" applyNumberFormat="1" applyFont="1" applyFill="1" applyBorder="1" applyAlignment="1">
      <alignment horizontal="right" vertical="center" wrapText="1"/>
    </xf>
    <xf numFmtId="9" fontId="5" fillId="4" borderId="1" xfId="7" applyNumberFormat="1" applyFont="1" applyFill="1" applyBorder="1" applyAlignment="1">
      <alignment horizontal="right" vertical="center" wrapText="1"/>
    </xf>
    <xf numFmtId="0" fontId="24" fillId="0" borderId="1" xfId="0" applyFont="1" applyBorder="1" applyAlignment="1">
      <alignment vertical="center" wrapText="1"/>
    </xf>
    <xf numFmtId="0" fontId="6" fillId="0" borderId="20" xfId="0" applyFont="1" applyBorder="1" applyAlignment="1">
      <alignment wrapText="1"/>
    </xf>
    <xf numFmtId="0" fontId="4" fillId="0" borderId="20" xfId="0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wrapText="1"/>
    </xf>
    <xf numFmtId="3" fontId="8" fillId="6" borderId="1" xfId="0" applyNumberFormat="1" applyFont="1" applyFill="1" applyBorder="1" applyAlignment="1">
      <alignment vertical="center"/>
    </xf>
    <xf numFmtId="3" fontId="8" fillId="6" borderId="1" xfId="0" applyNumberFormat="1" applyFont="1" applyFill="1" applyBorder="1" applyAlignment="1">
      <alignment wrapText="1"/>
    </xf>
    <xf numFmtId="9" fontId="8" fillId="6" borderId="1" xfId="7" applyNumberFormat="1" applyFont="1" applyFill="1" applyBorder="1" applyAlignment="1">
      <alignment horizontal="right" vertical="center" wrapText="1"/>
    </xf>
    <xf numFmtId="9" fontId="8" fillId="6" borderId="1" xfId="7" applyNumberFormat="1" applyFont="1" applyFill="1" applyBorder="1" applyAlignment="1">
      <alignment horizontal="right" vertical="center"/>
    </xf>
    <xf numFmtId="9" fontId="4" fillId="0" borderId="9" xfId="7" applyNumberFormat="1" applyFont="1" applyBorder="1" applyAlignment="1">
      <alignment horizontal="right" vertical="center" wrapText="1"/>
    </xf>
    <xf numFmtId="9" fontId="4" fillId="5" borderId="9" xfId="3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4" fillId="0" borderId="0" xfId="6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4" fillId="0" borderId="1" xfId="7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5" fillId="0" borderId="6" xfId="3" applyFont="1" applyBorder="1" applyAlignment="1">
      <alignment horizontal="left" vertical="center"/>
    </xf>
    <xf numFmtId="0" fontId="5" fillId="0" borderId="4" xfId="3" applyFont="1" applyBorder="1" applyAlignment="1">
      <alignment horizontal="left" vertical="center"/>
    </xf>
    <xf numFmtId="0" fontId="5" fillId="3" borderId="1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left" vertical="center" wrapText="1"/>
    </xf>
    <xf numFmtId="0" fontId="5" fillId="0" borderId="4" xfId="3" applyFont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5" fillId="3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9" applyFont="1" applyAlignment="1">
      <alignment horizontal="center"/>
    </xf>
    <xf numFmtId="0" fontId="7" fillId="0" borderId="6" xfId="9" applyFont="1" applyBorder="1" applyAlignment="1">
      <alignment horizontal="center" vertical="center" wrapText="1"/>
    </xf>
    <xf numFmtId="0" fontId="7" fillId="0" borderId="7" xfId="9" applyFont="1" applyBorder="1" applyAlignment="1">
      <alignment horizontal="center" vertical="center" wrapText="1"/>
    </xf>
    <xf numFmtId="0" fontId="7" fillId="0" borderId="4" xfId="9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9" applyFont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0">
    <cellStyle name="Normál" xfId="0" builtinId="0"/>
    <cellStyle name="Normál 2" xfId="1" xr:uid="{00000000-0005-0000-0000-000001000000}"/>
    <cellStyle name="Normál 2 2" xfId="2" xr:uid="{00000000-0005-0000-0000-000002000000}"/>
    <cellStyle name="Normál 2 3" xfId="9" xr:uid="{2BA5FB03-E33F-4E92-BFFB-B0EBA4AC9122}"/>
    <cellStyle name="Normál 2_Mellékletek az egységes költségvetési rendelethez" xfId="3" xr:uid="{00000000-0005-0000-0000-000003000000}"/>
    <cellStyle name="Normál 3" xfId="4" xr:uid="{00000000-0005-0000-0000-000004000000}"/>
    <cellStyle name="Normál_13_melleklet" xfId="5" xr:uid="{00000000-0005-0000-0000-000005000000}"/>
    <cellStyle name="Normál_2013. évi zárszámadás mellékletek2" xfId="6" xr:uid="{00000000-0005-0000-0000-000006000000}"/>
    <cellStyle name="Normál_Mellékletek az egységes költségvetési rendelethez" xfId="7" xr:uid="{00000000-0005-0000-0000-000007000000}"/>
    <cellStyle name="Normál_Mérleg alátámasztó leltár 2013. év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/>
  <dimension ref="A1:IR49"/>
  <sheetViews>
    <sheetView tabSelected="1" zoomScaleNormal="100" workbookViewId="0"/>
  </sheetViews>
  <sheetFormatPr defaultColWidth="9.140625" defaultRowHeight="12.75" x14ac:dyDescent="0.2"/>
  <cols>
    <col min="1" max="1" width="4.7109375" style="59" customWidth="1"/>
    <col min="2" max="2" width="42.7109375" style="59" customWidth="1"/>
    <col min="3" max="3" width="12.7109375" style="59" customWidth="1"/>
    <col min="4" max="5" width="12.7109375" style="52" customWidth="1"/>
    <col min="6" max="16384" width="9.140625" style="52"/>
  </cols>
  <sheetData>
    <row r="1" spans="1:252" ht="13.9" customHeight="1" x14ac:dyDescent="0.2">
      <c r="A1" s="51"/>
      <c r="B1" s="51"/>
      <c r="C1" s="52"/>
      <c r="D1" s="53"/>
      <c r="E1" s="3" t="s">
        <v>345</v>
      </c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</row>
    <row r="2" spans="1:252" ht="13.9" customHeight="1" x14ac:dyDescent="0.2">
      <c r="A2" s="51"/>
      <c r="B2" s="51"/>
      <c r="C2" s="52"/>
      <c r="D2" s="53"/>
      <c r="E2" s="3" t="s">
        <v>861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</row>
    <row r="3" spans="1:252" ht="13.9" customHeight="1" x14ac:dyDescent="0.2">
      <c r="A3" s="51"/>
      <c r="B3" s="51"/>
      <c r="C3" s="51"/>
      <c r="D3" s="55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  <c r="IR3" s="54"/>
    </row>
    <row r="4" spans="1:252" ht="15" customHeight="1" x14ac:dyDescent="0.2">
      <c r="A4" s="366" t="s">
        <v>788</v>
      </c>
      <c r="B4" s="366"/>
      <c r="C4" s="366"/>
      <c r="D4" s="366"/>
      <c r="E4" s="366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</row>
    <row r="5" spans="1:252" ht="6.75" customHeight="1" x14ac:dyDescent="0.2">
      <c r="A5" s="56"/>
      <c r="B5" s="56"/>
      <c r="C5" s="52"/>
      <c r="D5" s="53"/>
      <c r="E5" s="3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</row>
    <row r="6" spans="1:252" ht="15" customHeight="1" x14ac:dyDescent="0.2">
      <c r="A6" s="62"/>
      <c r="B6" s="76" t="s">
        <v>240</v>
      </c>
      <c r="C6" s="62" t="s">
        <v>241</v>
      </c>
      <c r="D6" s="62" t="s">
        <v>242</v>
      </c>
      <c r="E6" s="62" t="s">
        <v>243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</row>
    <row r="7" spans="1:252" ht="48" x14ac:dyDescent="0.2">
      <c r="A7" s="77">
        <v>1</v>
      </c>
      <c r="B7" s="78" t="s">
        <v>97</v>
      </c>
      <c r="C7" s="77" t="s">
        <v>112</v>
      </c>
      <c r="D7" s="77" t="s">
        <v>18</v>
      </c>
      <c r="E7" s="77" t="s">
        <v>253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</row>
    <row r="8" spans="1:252" ht="15" customHeight="1" x14ac:dyDescent="0.2">
      <c r="A8" s="83" t="s">
        <v>347</v>
      </c>
      <c r="B8" s="79" t="s">
        <v>181</v>
      </c>
      <c r="C8" s="57">
        <v>0</v>
      </c>
      <c r="D8" s="57">
        <v>0</v>
      </c>
      <c r="E8" s="57">
        <v>0</v>
      </c>
    </row>
    <row r="9" spans="1:252" ht="15" customHeight="1" x14ac:dyDescent="0.2">
      <c r="A9" s="83" t="s">
        <v>346</v>
      </c>
      <c r="B9" s="79" t="s">
        <v>182</v>
      </c>
      <c r="C9" s="57">
        <v>2550698350</v>
      </c>
      <c r="D9" s="57">
        <v>0</v>
      </c>
      <c r="E9" s="57">
        <v>2496635670</v>
      </c>
    </row>
    <row r="10" spans="1:252" ht="15" customHeight="1" x14ac:dyDescent="0.2">
      <c r="A10" s="83" t="s">
        <v>348</v>
      </c>
      <c r="B10" s="79" t="s">
        <v>183</v>
      </c>
      <c r="C10" s="57">
        <v>26710000</v>
      </c>
      <c r="D10" s="57">
        <v>0</v>
      </c>
      <c r="E10" s="57">
        <v>26710000</v>
      </c>
    </row>
    <row r="11" spans="1:252" ht="15" customHeight="1" x14ac:dyDescent="0.2">
      <c r="A11" s="83" t="s">
        <v>349</v>
      </c>
      <c r="B11" s="79" t="s">
        <v>184</v>
      </c>
      <c r="C11" s="57">
        <v>0</v>
      </c>
      <c r="D11" s="57">
        <v>0</v>
      </c>
      <c r="E11" s="57">
        <v>0</v>
      </c>
    </row>
    <row r="12" spans="1:252" ht="24" x14ac:dyDescent="0.2">
      <c r="A12" s="83" t="s">
        <v>350</v>
      </c>
      <c r="B12" s="80" t="s">
        <v>195</v>
      </c>
      <c r="C12" s="58">
        <f>SUM(C8:C11)</f>
        <v>2577408350</v>
      </c>
      <c r="D12" s="58">
        <f>SUM(D8:D11)</f>
        <v>0</v>
      </c>
      <c r="E12" s="58">
        <f>SUM(E8:E11)</f>
        <v>2523345670</v>
      </c>
    </row>
    <row r="13" spans="1:252" ht="15" customHeight="1" x14ac:dyDescent="0.2">
      <c r="A13" s="83" t="s">
        <v>351</v>
      </c>
      <c r="B13" s="79" t="s">
        <v>185</v>
      </c>
      <c r="C13" s="57">
        <v>0</v>
      </c>
      <c r="D13" s="57">
        <v>0</v>
      </c>
      <c r="E13" s="57">
        <v>0</v>
      </c>
    </row>
    <row r="14" spans="1:252" ht="15" customHeight="1" x14ac:dyDescent="0.2">
      <c r="A14" s="83" t="s">
        <v>352</v>
      </c>
      <c r="B14" s="79" t="s">
        <v>186</v>
      </c>
      <c r="C14" s="57">
        <v>0</v>
      </c>
      <c r="D14" s="57">
        <v>0</v>
      </c>
      <c r="E14" s="57">
        <v>0</v>
      </c>
    </row>
    <row r="15" spans="1:252" ht="24" x14ac:dyDescent="0.2">
      <c r="A15" s="83" t="s">
        <v>353</v>
      </c>
      <c r="B15" s="80" t="s">
        <v>196</v>
      </c>
      <c r="C15" s="58">
        <f t="shared" ref="C15" si="0">SUM(C13:C14)</f>
        <v>0</v>
      </c>
      <c r="D15" s="58">
        <f t="shared" ref="D15:E15" si="1">SUM(D13:D14)</f>
        <v>0</v>
      </c>
      <c r="E15" s="58">
        <f t="shared" si="1"/>
        <v>0</v>
      </c>
    </row>
    <row r="16" spans="1:252" ht="15" customHeight="1" x14ac:dyDescent="0.2">
      <c r="A16" s="83" t="s">
        <v>56</v>
      </c>
      <c r="B16" s="79" t="s">
        <v>261</v>
      </c>
      <c r="C16" s="57">
        <v>0</v>
      </c>
      <c r="D16" s="57">
        <v>0</v>
      </c>
      <c r="E16" s="57">
        <v>0</v>
      </c>
    </row>
    <row r="17" spans="1:252" ht="15" customHeight="1" x14ac:dyDescent="0.2">
      <c r="A17" s="83" t="s">
        <v>98</v>
      </c>
      <c r="B17" s="79" t="s">
        <v>187</v>
      </c>
      <c r="C17" s="57">
        <v>108655</v>
      </c>
      <c r="D17" s="57">
        <v>0</v>
      </c>
      <c r="E17" s="57">
        <v>70280</v>
      </c>
    </row>
    <row r="18" spans="1:252" ht="15" customHeight="1" x14ac:dyDescent="0.2">
      <c r="A18" s="83" t="s">
        <v>57</v>
      </c>
      <c r="B18" s="79" t="s">
        <v>188</v>
      </c>
      <c r="C18" s="57">
        <v>222922262</v>
      </c>
      <c r="D18" s="57">
        <v>0</v>
      </c>
      <c r="E18" s="57">
        <v>410427264</v>
      </c>
    </row>
    <row r="19" spans="1:252" ht="15" customHeight="1" x14ac:dyDescent="0.2">
      <c r="A19" s="83" t="s">
        <v>99</v>
      </c>
      <c r="B19" s="79" t="s">
        <v>189</v>
      </c>
      <c r="C19" s="57">
        <v>0</v>
      </c>
      <c r="D19" s="57">
        <v>0</v>
      </c>
      <c r="E19" s="57">
        <v>0</v>
      </c>
    </row>
    <row r="20" spans="1:252" ht="18" customHeight="1" x14ac:dyDescent="0.2">
      <c r="A20" s="83" t="s">
        <v>100</v>
      </c>
      <c r="B20" s="80" t="s">
        <v>266</v>
      </c>
      <c r="C20" s="58">
        <f t="shared" ref="C20" si="2">SUM(C16:C19)</f>
        <v>223030917</v>
      </c>
      <c r="D20" s="58">
        <f t="shared" ref="D20:E20" si="3">SUM(D16:D19)</f>
        <v>0</v>
      </c>
      <c r="E20" s="58">
        <f t="shared" si="3"/>
        <v>410497544</v>
      </c>
    </row>
    <row r="21" spans="1:252" ht="15" customHeight="1" x14ac:dyDescent="0.2">
      <c r="A21" s="83" t="s">
        <v>101</v>
      </c>
      <c r="B21" s="79" t="s">
        <v>190</v>
      </c>
      <c r="C21" s="57">
        <v>16551140</v>
      </c>
      <c r="D21" s="57">
        <v>0</v>
      </c>
      <c r="E21" s="57">
        <v>20892593</v>
      </c>
    </row>
    <row r="22" spans="1:252" ht="15" customHeight="1" x14ac:dyDescent="0.2">
      <c r="A22" s="83" t="s">
        <v>58</v>
      </c>
      <c r="B22" s="79" t="s">
        <v>191</v>
      </c>
      <c r="C22" s="57">
        <v>20496847</v>
      </c>
      <c r="D22" s="57">
        <v>0</v>
      </c>
      <c r="E22" s="57">
        <v>30150976</v>
      </c>
    </row>
    <row r="23" spans="1:252" ht="15" customHeight="1" x14ac:dyDescent="0.2">
      <c r="A23" s="83" t="s">
        <v>102</v>
      </c>
      <c r="B23" s="79" t="s">
        <v>192</v>
      </c>
      <c r="C23" s="57">
        <v>120500</v>
      </c>
      <c r="D23" s="57">
        <v>0</v>
      </c>
      <c r="E23" s="57">
        <v>209310</v>
      </c>
    </row>
    <row r="24" spans="1:252" ht="18" customHeight="1" x14ac:dyDescent="0.2">
      <c r="A24" s="83" t="s">
        <v>103</v>
      </c>
      <c r="B24" s="80" t="s">
        <v>197</v>
      </c>
      <c r="C24" s="58">
        <f t="shared" ref="C24" si="4">SUM(C21:C23)</f>
        <v>37168487</v>
      </c>
      <c r="D24" s="58">
        <f t="shared" ref="D24:E24" si="5">SUM(D21:D23)</f>
        <v>0</v>
      </c>
      <c r="E24" s="58">
        <f t="shared" si="5"/>
        <v>51252879</v>
      </c>
    </row>
    <row r="25" spans="1:252" ht="18" customHeight="1" x14ac:dyDescent="0.2">
      <c r="A25" s="83" t="s">
        <v>46</v>
      </c>
      <c r="B25" s="80" t="s">
        <v>262</v>
      </c>
      <c r="C25" s="58">
        <v>112777</v>
      </c>
      <c r="D25" s="58">
        <v>0</v>
      </c>
      <c r="E25" s="58">
        <v>27255</v>
      </c>
    </row>
    <row r="26" spans="1:252" ht="18" customHeight="1" x14ac:dyDescent="0.2">
      <c r="A26" s="83" t="s">
        <v>104</v>
      </c>
      <c r="B26" s="80" t="s">
        <v>193</v>
      </c>
      <c r="C26" s="58">
        <v>2286808</v>
      </c>
      <c r="D26" s="58">
        <v>0</v>
      </c>
      <c r="E26" s="58">
        <v>2503858</v>
      </c>
    </row>
    <row r="27" spans="1:252" ht="18" customHeight="1" x14ac:dyDescent="0.2">
      <c r="A27" s="84" t="s">
        <v>59</v>
      </c>
      <c r="B27" s="81" t="s">
        <v>194</v>
      </c>
      <c r="C27" s="82">
        <f t="shared" ref="C27" si="6">C12+C15+C20+C24+C25+C26</f>
        <v>2840007339</v>
      </c>
      <c r="D27" s="82">
        <f t="shared" ref="D27:E27" si="7">D12+D15+D20+D24+D25+D26</f>
        <v>0</v>
      </c>
      <c r="E27" s="82">
        <f t="shared" si="7"/>
        <v>2987627206</v>
      </c>
    </row>
    <row r="28" spans="1:252" ht="48" x14ac:dyDescent="0.2">
      <c r="A28" s="83" t="s">
        <v>60</v>
      </c>
      <c r="B28" s="76" t="s">
        <v>354</v>
      </c>
      <c r="C28" s="77" t="s">
        <v>112</v>
      </c>
      <c r="D28" s="77" t="s">
        <v>18</v>
      </c>
      <c r="E28" s="77" t="s">
        <v>253</v>
      </c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  <c r="IQ28" s="54"/>
      <c r="IR28" s="54"/>
    </row>
    <row r="29" spans="1:252" ht="15" customHeight="1" x14ac:dyDescent="0.2">
      <c r="A29" s="83" t="s">
        <v>61</v>
      </c>
      <c r="B29" s="79" t="s">
        <v>198</v>
      </c>
      <c r="C29" s="57">
        <v>1881350414</v>
      </c>
      <c r="D29" s="57">
        <v>0</v>
      </c>
      <c r="E29" s="57">
        <v>1881350414</v>
      </c>
    </row>
    <row r="30" spans="1:252" ht="15" customHeight="1" x14ac:dyDescent="0.2">
      <c r="A30" s="83" t="s">
        <v>62</v>
      </c>
      <c r="B30" s="79" t="s">
        <v>199</v>
      </c>
      <c r="C30" s="57">
        <v>133032692</v>
      </c>
      <c r="D30" s="57">
        <v>0</v>
      </c>
      <c r="E30" s="57">
        <v>133032692</v>
      </c>
    </row>
    <row r="31" spans="1:252" ht="15" customHeight="1" x14ac:dyDescent="0.2">
      <c r="A31" s="83" t="s">
        <v>105</v>
      </c>
      <c r="B31" s="79" t="s">
        <v>200</v>
      </c>
      <c r="C31" s="57">
        <v>185012133</v>
      </c>
      <c r="D31" s="57">
        <v>0</v>
      </c>
      <c r="E31" s="57">
        <v>185012133</v>
      </c>
    </row>
    <row r="32" spans="1:252" ht="15" customHeight="1" x14ac:dyDescent="0.2">
      <c r="A32" s="83" t="s">
        <v>106</v>
      </c>
      <c r="B32" s="79" t="s">
        <v>201</v>
      </c>
      <c r="C32" s="57">
        <v>541983355</v>
      </c>
      <c r="D32" s="57">
        <v>0</v>
      </c>
      <c r="E32" s="57">
        <v>502593596</v>
      </c>
    </row>
    <row r="33" spans="1:5" ht="15" customHeight="1" x14ac:dyDescent="0.2">
      <c r="A33" s="83" t="s">
        <v>93</v>
      </c>
      <c r="B33" s="79" t="s">
        <v>202</v>
      </c>
      <c r="C33" s="57">
        <v>0</v>
      </c>
      <c r="D33" s="57">
        <v>0</v>
      </c>
      <c r="E33" s="57">
        <v>0</v>
      </c>
    </row>
    <row r="34" spans="1:5" ht="15" customHeight="1" x14ac:dyDescent="0.2">
      <c r="A34" s="83" t="s">
        <v>107</v>
      </c>
      <c r="B34" s="79" t="s">
        <v>203</v>
      </c>
      <c r="C34" s="57">
        <v>-39389759</v>
      </c>
      <c r="D34" s="57">
        <v>0</v>
      </c>
      <c r="E34" s="57">
        <v>169746695</v>
      </c>
    </row>
    <row r="35" spans="1:5" ht="18" customHeight="1" x14ac:dyDescent="0.2">
      <c r="A35" s="83" t="s">
        <v>63</v>
      </c>
      <c r="B35" s="80" t="s">
        <v>204</v>
      </c>
      <c r="C35" s="58">
        <f t="shared" ref="C35" si="8">SUM(C29:C34)</f>
        <v>2701988835</v>
      </c>
      <c r="D35" s="58">
        <f t="shared" ref="D35:E35" si="9">SUM(D29:D34)</f>
        <v>0</v>
      </c>
      <c r="E35" s="58">
        <f t="shared" si="9"/>
        <v>2871735530</v>
      </c>
    </row>
    <row r="36" spans="1:5" ht="15" customHeight="1" x14ac:dyDescent="0.2">
      <c r="A36" s="83" t="s">
        <v>94</v>
      </c>
      <c r="B36" s="79" t="s">
        <v>205</v>
      </c>
      <c r="C36" s="57">
        <v>28440234</v>
      </c>
      <c r="D36" s="57">
        <v>0</v>
      </c>
      <c r="E36" s="57">
        <v>1541807</v>
      </c>
    </row>
    <row r="37" spans="1:5" ht="15" customHeight="1" x14ac:dyDescent="0.2">
      <c r="A37" s="83" t="s">
        <v>108</v>
      </c>
      <c r="B37" s="79" t="s">
        <v>206</v>
      </c>
      <c r="C37" s="57">
        <v>14113247</v>
      </c>
      <c r="D37" s="57">
        <v>0</v>
      </c>
      <c r="E37" s="57">
        <v>6036852</v>
      </c>
    </row>
    <row r="38" spans="1:5" ht="15" customHeight="1" x14ac:dyDescent="0.2">
      <c r="A38" s="83" t="s">
        <v>95</v>
      </c>
      <c r="B38" s="79" t="s">
        <v>207</v>
      </c>
      <c r="C38" s="57">
        <v>8684132</v>
      </c>
      <c r="D38" s="57">
        <v>0</v>
      </c>
      <c r="E38" s="57">
        <v>12570773</v>
      </c>
    </row>
    <row r="39" spans="1:5" ht="18" customHeight="1" x14ac:dyDescent="0.2">
      <c r="A39" s="83" t="s">
        <v>64</v>
      </c>
      <c r="B39" s="80" t="s">
        <v>208</v>
      </c>
      <c r="C39" s="58">
        <f t="shared" ref="C39" si="10">SUM(C36:C38)</f>
        <v>51237613</v>
      </c>
      <c r="D39" s="58">
        <f t="shared" ref="D39:E39" si="11">SUM(D36:D38)</f>
        <v>0</v>
      </c>
      <c r="E39" s="58">
        <f t="shared" si="11"/>
        <v>20149432</v>
      </c>
    </row>
    <row r="40" spans="1:5" ht="24" x14ac:dyDescent="0.2">
      <c r="A40" s="83" t="s">
        <v>65</v>
      </c>
      <c r="B40" s="80" t="s">
        <v>263</v>
      </c>
      <c r="C40" s="58">
        <v>0</v>
      </c>
      <c r="D40" s="58">
        <v>0</v>
      </c>
      <c r="E40" s="58">
        <v>0</v>
      </c>
    </row>
    <row r="41" spans="1:5" ht="18" customHeight="1" x14ac:dyDescent="0.2">
      <c r="A41" s="83" t="s">
        <v>333</v>
      </c>
      <c r="B41" s="80" t="s">
        <v>264</v>
      </c>
      <c r="C41" s="58">
        <v>86780891</v>
      </c>
      <c r="D41" s="58">
        <v>0</v>
      </c>
      <c r="E41" s="58">
        <v>95742244</v>
      </c>
    </row>
    <row r="42" spans="1:5" ht="18" customHeight="1" x14ac:dyDescent="0.2">
      <c r="A42" s="84" t="s">
        <v>338</v>
      </c>
      <c r="B42" s="81" t="s">
        <v>265</v>
      </c>
      <c r="C42" s="82">
        <f>C35+C39+C40+C41</f>
        <v>2840007339</v>
      </c>
      <c r="D42" s="82">
        <f t="shared" ref="D42:E42" si="12">D35+D39+D40+D41</f>
        <v>0</v>
      </c>
      <c r="E42" s="82">
        <f t="shared" si="12"/>
        <v>2987627206</v>
      </c>
    </row>
    <row r="43" spans="1:5" x14ac:dyDescent="0.2">
      <c r="C43" s="60"/>
      <c r="D43" s="60"/>
      <c r="E43" s="60"/>
    </row>
    <row r="44" spans="1:5" x14ac:dyDescent="0.2">
      <c r="C44" s="60"/>
      <c r="D44" s="60"/>
      <c r="E44" s="60"/>
    </row>
    <row r="45" spans="1:5" x14ac:dyDescent="0.2">
      <c r="C45" s="61"/>
      <c r="D45" s="61"/>
      <c r="E45" s="61"/>
    </row>
    <row r="46" spans="1:5" x14ac:dyDescent="0.2">
      <c r="C46" s="61"/>
      <c r="D46" s="61"/>
      <c r="E46" s="61"/>
    </row>
    <row r="47" spans="1:5" x14ac:dyDescent="0.2">
      <c r="C47" s="61"/>
      <c r="D47" s="61"/>
      <c r="E47" s="61"/>
    </row>
    <row r="48" spans="1:5" x14ac:dyDescent="0.2">
      <c r="C48" s="61"/>
      <c r="D48" s="61"/>
      <c r="E48" s="61"/>
    </row>
    <row r="49" spans="3:5" x14ac:dyDescent="0.2">
      <c r="C49" s="61"/>
      <c r="D49" s="61"/>
      <c r="E49" s="61"/>
    </row>
  </sheetData>
  <mergeCells count="1">
    <mergeCell ref="A4:E4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1"/>
  <dimension ref="A1:M35"/>
  <sheetViews>
    <sheetView zoomScaleNormal="100" workbookViewId="0"/>
  </sheetViews>
  <sheetFormatPr defaultRowHeight="12.75" x14ac:dyDescent="0.2"/>
  <cols>
    <col min="1" max="2" width="4.42578125" customWidth="1"/>
    <col min="3" max="3" width="29.42578125" style="4" customWidth="1"/>
    <col min="4" max="8" width="11" style="4" customWidth="1"/>
  </cols>
  <sheetData>
    <row r="1" spans="1:13" s="1" customFormat="1" ht="15" customHeight="1" x14ac:dyDescent="0.2">
      <c r="C1" s="2"/>
      <c r="D1" s="2"/>
      <c r="E1" s="2"/>
      <c r="F1" s="2"/>
      <c r="G1" s="2"/>
      <c r="H1" s="3" t="s">
        <v>564</v>
      </c>
      <c r="I1" s="2"/>
      <c r="J1" s="2"/>
      <c r="K1" s="2"/>
      <c r="L1" s="2"/>
      <c r="M1" s="2"/>
    </row>
    <row r="2" spans="1:13" s="1" customFormat="1" ht="15" customHeight="1" x14ac:dyDescent="0.2">
      <c r="C2" s="2"/>
      <c r="D2" s="2"/>
      <c r="E2" s="2"/>
      <c r="F2" s="2"/>
      <c r="G2" s="2"/>
      <c r="H2" s="3" t="str">
        <f>'4. melléklet'!F2</f>
        <v>az  5/2026. (V.29.) önkormányzati rendelethez</v>
      </c>
      <c r="I2" s="2"/>
      <c r="J2" s="2"/>
      <c r="K2" s="2"/>
      <c r="L2" s="2"/>
      <c r="M2" s="2"/>
    </row>
    <row r="3" spans="1:13" s="1" customFormat="1" ht="13.9" customHeight="1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1" customFormat="1" ht="27.75" customHeight="1" x14ac:dyDescent="0.2">
      <c r="A4" s="388" t="s">
        <v>565</v>
      </c>
      <c r="B4" s="388"/>
      <c r="C4" s="388"/>
      <c r="D4" s="388"/>
      <c r="E4" s="388"/>
      <c r="F4" s="388"/>
      <c r="G4" s="388"/>
      <c r="H4" s="388"/>
      <c r="I4" s="2"/>
      <c r="J4" s="2"/>
      <c r="K4" s="2"/>
      <c r="L4" s="2"/>
      <c r="M4" s="2"/>
    </row>
    <row r="5" spans="1:13" s="1" customFormat="1" ht="6.6" customHeight="1" x14ac:dyDescent="0.2">
      <c r="C5" s="5"/>
      <c r="D5" s="5"/>
      <c r="E5" s="5"/>
      <c r="F5" s="5"/>
      <c r="G5" s="5"/>
      <c r="H5" s="5"/>
      <c r="I5" s="2"/>
      <c r="J5" s="2"/>
      <c r="K5" s="2"/>
      <c r="L5" s="2"/>
      <c r="M5" s="2"/>
    </row>
    <row r="6" spans="1:13" s="1" customFormat="1" ht="15" customHeight="1" x14ac:dyDescent="0.2">
      <c r="A6" s="182"/>
      <c r="B6" s="182" t="s">
        <v>240</v>
      </c>
      <c r="C6" s="182" t="s">
        <v>241</v>
      </c>
      <c r="D6" s="182" t="s">
        <v>242</v>
      </c>
      <c r="E6" s="182" t="s">
        <v>243</v>
      </c>
      <c r="F6" s="182" t="s">
        <v>244</v>
      </c>
      <c r="G6" s="182" t="s">
        <v>245</v>
      </c>
      <c r="H6" s="182" t="s">
        <v>246</v>
      </c>
      <c r="I6" s="2"/>
      <c r="J6" s="2"/>
      <c r="K6" s="2"/>
      <c r="L6" s="2"/>
      <c r="M6" s="2"/>
    </row>
    <row r="7" spans="1:13" s="1" customFormat="1" ht="48" x14ac:dyDescent="0.2">
      <c r="A7" s="76">
        <v>1</v>
      </c>
      <c r="B7" s="62" t="s">
        <v>114</v>
      </c>
      <c r="C7" s="62" t="s">
        <v>96</v>
      </c>
      <c r="D7" s="62" t="s">
        <v>40</v>
      </c>
      <c r="E7" s="62" t="s">
        <v>41</v>
      </c>
      <c r="F7" s="62" t="s">
        <v>120</v>
      </c>
      <c r="G7" s="62" t="s">
        <v>121</v>
      </c>
      <c r="H7" s="62" t="s">
        <v>255</v>
      </c>
    </row>
    <row r="8" spans="1:13" s="1" customFormat="1" ht="24" x14ac:dyDescent="0.2">
      <c r="A8" s="76">
        <v>2</v>
      </c>
      <c r="B8" s="184" t="s">
        <v>47</v>
      </c>
      <c r="C8" s="9" t="s">
        <v>122</v>
      </c>
      <c r="D8" s="10">
        <v>7934326</v>
      </c>
      <c r="E8" s="10">
        <v>3060254707</v>
      </c>
      <c r="F8" s="10">
        <v>226711909</v>
      </c>
      <c r="G8" s="10">
        <v>20071783</v>
      </c>
      <c r="H8" s="10">
        <f>SUM(D8:G8)</f>
        <v>3314972725</v>
      </c>
    </row>
    <row r="9" spans="1:13" s="1" customFormat="1" ht="24" x14ac:dyDescent="0.2">
      <c r="A9" s="76">
        <v>3</v>
      </c>
      <c r="B9" s="183" t="s">
        <v>48</v>
      </c>
      <c r="C9" s="75" t="s">
        <v>123</v>
      </c>
      <c r="D9" s="8">
        <v>0</v>
      </c>
      <c r="E9" s="8">
        <v>0</v>
      </c>
      <c r="F9" s="8">
        <v>0</v>
      </c>
      <c r="G9" s="8">
        <v>26424619</v>
      </c>
      <c r="H9" s="8">
        <f t="shared" ref="H9:H33" si="0">SUM(D9:G9)</f>
        <v>26424619</v>
      </c>
    </row>
    <row r="10" spans="1:13" s="1" customFormat="1" ht="15" customHeight="1" x14ac:dyDescent="0.2">
      <c r="A10" s="76">
        <v>4</v>
      </c>
      <c r="B10" s="183" t="s">
        <v>49</v>
      </c>
      <c r="C10" s="75" t="s">
        <v>124</v>
      </c>
      <c r="D10" s="8">
        <v>0</v>
      </c>
      <c r="E10" s="8">
        <v>0</v>
      </c>
      <c r="F10" s="8">
        <v>0</v>
      </c>
      <c r="G10" s="8">
        <v>6301836</v>
      </c>
      <c r="H10" s="8">
        <f t="shared" si="0"/>
        <v>6301836</v>
      </c>
    </row>
    <row r="11" spans="1:13" s="1" customFormat="1" ht="24" x14ac:dyDescent="0.2">
      <c r="A11" s="76">
        <v>5</v>
      </c>
      <c r="B11" s="183" t="s">
        <v>50</v>
      </c>
      <c r="C11" s="75" t="s">
        <v>125</v>
      </c>
      <c r="D11" s="8">
        <v>0</v>
      </c>
      <c r="E11" s="8">
        <v>25372925</v>
      </c>
      <c r="F11" s="8">
        <v>15148292</v>
      </c>
      <c r="G11" s="8">
        <v>0</v>
      </c>
      <c r="H11" s="8">
        <f t="shared" si="0"/>
        <v>40521217</v>
      </c>
    </row>
    <row r="12" spans="1:13" s="1" customFormat="1" ht="15" customHeight="1" x14ac:dyDescent="0.2">
      <c r="A12" s="76">
        <v>6</v>
      </c>
      <c r="B12" s="183" t="s">
        <v>51</v>
      </c>
      <c r="C12" s="75" t="s">
        <v>126</v>
      </c>
      <c r="D12" s="8">
        <v>0</v>
      </c>
      <c r="E12" s="8">
        <v>0</v>
      </c>
      <c r="F12" s="8">
        <v>0</v>
      </c>
      <c r="G12" s="8">
        <v>0</v>
      </c>
      <c r="H12" s="8">
        <f t="shared" si="0"/>
        <v>0</v>
      </c>
    </row>
    <row r="13" spans="1:13" s="1" customFormat="1" ht="36" x14ac:dyDescent="0.2">
      <c r="A13" s="76">
        <v>7</v>
      </c>
      <c r="B13" s="183" t="s">
        <v>52</v>
      </c>
      <c r="C13" s="75" t="s">
        <v>127</v>
      </c>
      <c r="D13" s="8">
        <v>0</v>
      </c>
      <c r="E13" s="8">
        <v>0</v>
      </c>
      <c r="F13" s="8">
        <v>0</v>
      </c>
      <c r="G13" s="8">
        <v>0</v>
      </c>
      <c r="H13" s="8">
        <f t="shared" si="0"/>
        <v>0</v>
      </c>
    </row>
    <row r="14" spans="1:13" s="1" customFormat="1" ht="15" customHeight="1" x14ac:dyDescent="0.2">
      <c r="A14" s="76">
        <v>8</v>
      </c>
      <c r="B14" s="183" t="s">
        <v>53</v>
      </c>
      <c r="C14" s="75" t="s">
        <v>128</v>
      </c>
      <c r="D14" s="8">
        <v>0</v>
      </c>
      <c r="E14" s="8">
        <v>7482000</v>
      </c>
      <c r="F14" s="8">
        <v>8704127</v>
      </c>
      <c r="G14" s="8">
        <v>0</v>
      </c>
      <c r="H14" s="8">
        <f t="shared" si="0"/>
        <v>16186127</v>
      </c>
    </row>
    <row r="15" spans="1:13" s="1" customFormat="1" ht="15" customHeight="1" x14ac:dyDescent="0.2">
      <c r="A15" s="76">
        <v>9</v>
      </c>
      <c r="B15" s="184" t="s">
        <v>54</v>
      </c>
      <c r="C15" s="9" t="s">
        <v>129</v>
      </c>
      <c r="D15" s="10">
        <f>SUM(D9:D14)</f>
        <v>0</v>
      </c>
      <c r="E15" s="10">
        <f t="shared" ref="E15:G15" si="1">SUM(E9:E14)</f>
        <v>32854925</v>
      </c>
      <c r="F15" s="10">
        <f t="shared" si="1"/>
        <v>23852419</v>
      </c>
      <c r="G15" s="10">
        <f t="shared" si="1"/>
        <v>32726455</v>
      </c>
      <c r="H15" s="10">
        <f t="shared" si="0"/>
        <v>89433799</v>
      </c>
    </row>
    <row r="16" spans="1:13" s="1" customFormat="1" ht="15" customHeight="1" x14ac:dyDescent="0.2">
      <c r="A16" s="76">
        <v>10</v>
      </c>
      <c r="B16" s="183" t="s">
        <v>55</v>
      </c>
      <c r="C16" s="75" t="s">
        <v>130</v>
      </c>
      <c r="D16" s="8">
        <v>0</v>
      </c>
      <c r="E16" s="8">
        <v>10141480</v>
      </c>
      <c r="F16" s="8">
        <v>0</v>
      </c>
      <c r="G16" s="8">
        <v>0</v>
      </c>
      <c r="H16" s="8">
        <f t="shared" si="0"/>
        <v>10141480</v>
      </c>
    </row>
    <row r="17" spans="1:8" s="1" customFormat="1" ht="15" customHeight="1" x14ac:dyDescent="0.2">
      <c r="A17" s="76">
        <v>11</v>
      </c>
      <c r="B17" s="183" t="s">
        <v>56</v>
      </c>
      <c r="C17" s="75" t="s">
        <v>131</v>
      </c>
      <c r="D17" s="8">
        <v>0</v>
      </c>
      <c r="E17" s="8">
        <v>0</v>
      </c>
      <c r="F17" s="8">
        <v>565625</v>
      </c>
      <c r="G17" s="8">
        <v>0</v>
      </c>
      <c r="H17" s="8">
        <f t="shared" si="0"/>
        <v>565625</v>
      </c>
    </row>
    <row r="18" spans="1:8" s="1" customFormat="1" ht="15" customHeight="1" x14ac:dyDescent="0.2">
      <c r="A18" s="76">
        <v>12</v>
      </c>
      <c r="B18" s="183" t="s">
        <v>98</v>
      </c>
      <c r="C18" s="75" t="s">
        <v>132</v>
      </c>
      <c r="D18" s="8">
        <v>0</v>
      </c>
      <c r="E18" s="8">
        <v>0</v>
      </c>
      <c r="F18" s="8">
        <v>0</v>
      </c>
      <c r="G18" s="8">
        <v>0</v>
      </c>
      <c r="H18" s="8">
        <f t="shared" si="0"/>
        <v>0</v>
      </c>
    </row>
    <row r="19" spans="1:8" s="1" customFormat="1" ht="36.75" customHeight="1" x14ac:dyDescent="0.2">
      <c r="A19" s="76">
        <v>13</v>
      </c>
      <c r="B19" s="183" t="s">
        <v>57</v>
      </c>
      <c r="C19" s="75" t="s">
        <v>133</v>
      </c>
      <c r="D19" s="8">
        <v>0</v>
      </c>
      <c r="E19" s="8">
        <v>0</v>
      </c>
      <c r="F19" s="8">
        <v>0</v>
      </c>
      <c r="G19" s="8">
        <v>0</v>
      </c>
      <c r="H19" s="8">
        <f t="shared" si="0"/>
        <v>0</v>
      </c>
    </row>
    <row r="20" spans="1:8" s="1" customFormat="1" ht="15" customHeight="1" x14ac:dyDescent="0.2">
      <c r="A20" s="76">
        <v>14</v>
      </c>
      <c r="B20" s="183" t="s">
        <v>99</v>
      </c>
      <c r="C20" s="75" t="s">
        <v>134</v>
      </c>
      <c r="D20" s="8">
        <v>0</v>
      </c>
      <c r="E20" s="8">
        <v>7482000</v>
      </c>
      <c r="F20" s="8">
        <v>8704127</v>
      </c>
      <c r="G20" s="8">
        <v>40521217</v>
      </c>
      <c r="H20" s="8">
        <f t="shared" si="0"/>
        <v>56707344</v>
      </c>
    </row>
    <row r="21" spans="1:8" s="1" customFormat="1" ht="15" customHeight="1" x14ac:dyDescent="0.2">
      <c r="A21" s="76">
        <v>15</v>
      </c>
      <c r="B21" s="184" t="s">
        <v>100</v>
      </c>
      <c r="C21" s="9" t="s">
        <v>566</v>
      </c>
      <c r="D21" s="10">
        <f>SUM(D16:D20)</f>
        <v>0</v>
      </c>
      <c r="E21" s="10">
        <f t="shared" ref="E21:G21" si="2">SUM(E16:E20)</f>
        <v>17623480</v>
      </c>
      <c r="F21" s="10">
        <f t="shared" si="2"/>
        <v>9269752</v>
      </c>
      <c r="G21" s="10">
        <f t="shared" si="2"/>
        <v>40521217</v>
      </c>
      <c r="H21" s="10">
        <f t="shared" si="0"/>
        <v>67414449</v>
      </c>
    </row>
    <row r="22" spans="1:8" s="1" customFormat="1" ht="15" customHeight="1" x14ac:dyDescent="0.2">
      <c r="A22" s="76">
        <v>16</v>
      </c>
      <c r="B22" s="184" t="s">
        <v>101</v>
      </c>
      <c r="C22" s="9" t="s">
        <v>135</v>
      </c>
      <c r="D22" s="10">
        <f>D8+D15-D21</f>
        <v>7934326</v>
      </c>
      <c r="E22" s="10">
        <f t="shared" ref="E22:G22" si="3">E8+E15-E21</f>
        <v>3075486152</v>
      </c>
      <c r="F22" s="10">
        <f t="shared" si="3"/>
        <v>241294576</v>
      </c>
      <c r="G22" s="10">
        <f t="shared" si="3"/>
        <v>12277021</v>
      </c>
      <c r="H22" s="10">
        <f t="shared" si="0"/>
        <v>3336992075</v>
      </c>
    </row>
    <row r="23" spans="1:8" s="1" customFormat="1" ht="24" x14ac:dyDescent="0.2">
      <c r="A23" s="76">
        <v>17</v>
      </c>
      <c r="B23" s="184" t="s">
        <v>58</v>
      </c>
      <c r="C23" s="9" t="s">
        <v>42</v>
      </c>
      <c r="D23" s="10">
        <v>7934326</v>
      </c>
      <c r="E23" s="10">
        <v>569234161</v>
      </c>
      <c r="F23" s="10">
        <v>187105888</v>
      </c>
      <c r="G23" s="10">
        <v>0</v>
      </c>
      <c r="H23" s="10">
        <f t="shared" si="0"/>
        <v>764274375</v>
      </c>
    </row>
    <row r="24" spans="1:8" s="1" customFormat="1" ht="15" customHeight="1" x14ac:dyDescent="0.2">
      <c r="A24" s="76">
        <v>18</v>
      </c>
      <c r="B24" s="183" t="s">
        <v>102</v>
      </c>
      <c r="C24" s="75" t="s">
        <v>136</v>
      </c>
      <c r="D24" s="8">
        <v>0</v>
      </c>
      <c r="E24" s="8">
        <v>61072429</v>
      </c>
      <c r="F24" s="8">
        <v>15575226</v>
      </c>
      <c r="G24" s="8">
        <v>0</v>
      </c>
      <c r="H24" s="8">
        <f t="shared" si="0"/>
        <v>76647655</v>
      </c>
    </row>
    <row r="25" spans="1:8" s="1" customFormat="1" ht="15" customHeight="1" x14ac:dyDescent="0.2">
      <c r="A25" s="76">
        <v>19</v>
      </c>
      <c r="B25" s="183" t="s">
        <v>103</v>
      </c>
      <c r="C25" s="75" t="s">
        <v>137</v>
      </c>
      <c r="D25" s="8">
        <v>0</v>
      </c>
      <c r="E25" s="8">
        <v>0</v>
      </c>
      <c r="F25" s="8">
        <v>565625</v>
      </c>
      <c r="G25" s="8">
        <v>0</v>
      </c>
      <c r="H25" s="8">
        <f t="shared" si="0"/>
        <v>565625</v>
      </c>
    </row>
    <row r="26" spans="1:8" s="1" customFormat="1" ht="24" x14ac:dyDescent="0.2">
      <c r="A26" s="76">
        <v>20</v>
      </c>
      <c r="B26" s="184" t="s">
        <v>46</v>
      </c>
      <c r="C26" s="9" t="s">
        <v>138</v>
      </c>
      <c r="D26" s="10">
        <f>D23+D24-D25</f>
        <v>7934326</v>
      </c>
      <c r="E26" s="10">
        <f t="shared" ref="E26:G26" si="4">E23+E24-E25</f>
        <v>630306590</v>
      </c>
      <c r="F26" s="10">
        <f t="shared" si="4"/>
        <v>202115489</v>
      </c>
      <c r="G26" s="10">
        <f t="shared" si="4"/>
        <v>0</v>
      </c>
      <c r="H26" s="10">
        <f t="shared" si="0"/>
        <v>840356405</v>
      </c>
    </row>
    <row r="27" spans="1:8" s="1" customFormat="1" ht="24" x14ac:dyDescent="0.2">
      <c r="A27" s="76">
        <v>21</v>
      </c>
      <c r="B27" s="184" t="s">
        <v>104</v>
      </c>
      <c r="C27" s="9" t="s">
        <v>43</v>
      </c>
      <c r="D27" s="8">
        <v>0</v>
      </c>
      <c r="E27" s="8">
        <v>0</v>
      </c>
      <c r="F27" s="8">
        <v>0</v>
      </c>
      <c r="G27" s="8">
        <v>0</v>
      </c>
      <c r="H27" s="8">
        <f t="shared" si="0"/>
        <v>0</v>
      </c>
    </row>
    <row r="28" spans="1:8" s="1" customFormat="1" ht="15" customHeight="1" x14ac:dyDescent="0.2">
      <c r="A28" s="76">
        <v>22</v>
      </c>
      <c r="B28" s="183" t="s">
        <v>59</v>
      </c>
      <c r="C28" s="75" t="s">
        <v>139</v>
      </c>
      <c r="D28" s="8">
        <v>0</v>
      </c>
      <c r="E28" s="8">
        <v>0</v>
      </c>
      <c r="F28" s="8">
        <v>0</v>
      </c>
      <c r="G28" s="8">
        <v>0</v>
      </c>
      <c r="H28" s="8">
        <f t="shared" si="0"/>
        <v>0</v>
      </c>
    </row>
    <row r="29" spans="1:8" s="1" customFormat="1" ht="24" x14ac:dyDescent="0.2">
      <c r="A29" s="76">
        <v>23</v>
      </c>
      <c r="B29" s="183" t="s">
        <v>60</v>
      </c>
      <c r="C29" s="75" t="s">
        <v>140</v>
      </c>
      <c r="D29" s="8">
        <v>0</v>
      </c>
      <c r="E29" s="8">
        <v>0</v>
      </c>
      <c r="F29" s="8">
        <v>0</v>
      </c>
      <c r="G29" s="8">
        <v>0</v>
      </c>
      <c r="H29" s="8">
        <f t="shared" si="0"/>
        <v>0</v>
      </c>
    </row>
    <row r="30" spans="1:8" s="1" customFormat="1" ht="24" x14ac:dyDescent="0.2">
      <c r="A30" s="76">
        <v>24</v>
      </c>
      <c r="B30" s="184" t="s">
        <v>61</v>
      </c>
      <c r="C30" s="9" t="s">
        <v>141</v>
      </c>
      <c r="D30" s="8">
        <v>0</v>
      </c>
      <c r="E30" s="8">
        <v>0</v>
      </c>
      <c r="F30" s="8">
        <v>0</v>
      </c>
      <c r="G30" s="8">
        <v>0</v>
      </c>
      <c r="H30" s="8">
        <f t="shared" si="0"/>
        <v>0</v>
      </c>
    </row>
    <row r="31" spans="1:8" s="1" customFormat="1" ht="15" customHeight="1" x14ac:dyDescent="0.2">
      <c r="A31" s="76">
        <v>25</v>
      </c>
      <c r="B31" s="184" t="s">
        <v>62</v>
      </c>
      <c r="C31" s="9" t="s">
        <v>142</v>
      </c>
      <c r="D31" s="10">
        <f>D26</f>
        <v>7934326</v>
      </c>
      <c r="E31" s="10">
        <f t="shared" ref="E31:G31" si="5">E26</f>
        <v>630306590</v>
      </c>
      <c r="F31" s="10">
        <f t="shared" si="5"/>
        <v>202115489</v>
      </c>
      <c r="G31" s="10">
        <f t="shared" si="5"/>
        <v>0</v>
      </c>
      <c r="H31" s="10">
        <f t="shared" si="0"/>
        <v>840356405</v>
      </c>
    </row>
    <row r="32" spans="1:8" s="1" customFormat="1" ht="15" customHeight="1" x14ac:dyDescent="0.2">
      <c r="A32" s="76">
        <v>26</v>
      </c>
      <c r="B32" s="184" t="s">
        <v>105</v>
      </c>
      <c r="C32" s="9" t="s">
        <v>143</v>
      </c>
      <c r="D32" s="10">
        <f>D22-D31</f>
        <v>0</v>
      </c>
      <c r="E32" s="10">
        <f t="shared" ref="E32:G32" si="6">E22-E31</f>
        <v>2445179562</v>
      </c>
      <c r="F32" s="10">
        <f t="shared" si="6"/>
        <v>39179087</v>
      </c>
      <c r="G32" s="10">
        <f t="shared" si="6"/>
        <v>12277021</v>
      </c>
      <c r="H32" s="10">
        <f t="shared" si="0"/>
        <v>2496635670</v>
      </c>
    </row>
    <row r="33" spans="1:8" s="1" customFormat="1" ht="24" x14ac:dyDescent="0.2">
      <c r="A33" s="76">
        <v>27</v>
      </c>
      <c r="B33" s="183" t="s">
        <v>106</v>
      </c>
      <c r="C33" s="75" t="s">
        <v>44</v>
      </c>
      <c r="D33" s="8">
        <v>7934326</v>
      </c>
      <c r="E33" s="8">
        <v>8667962</v>
      </c>
      <c r="F33" s="8">
        <v>147168653</v>
      </c>
      <c r="G33" s="8">
        <v>0</v>
      </c>
      <c r="H33" s="8">
        <f t="shared" si="0"/>
        <v>163770941</v>
      </c>
    </row>
    <row r="35" spans="1:8" x14ac:dyDescent="0.2">
      <c r="E35" s="65"/>
    </row>
  </sheetData>
  <mergeCells count="1">
    <mergeCell ref="A4:H4"/>
  </mergeCells>
  <phoneticPr fontId="0" type="noConversion"/>
  <pageMargins left="0.75" right="0.75" top="1" bottom="1" header="0.5" footer="0.5"/>
  <pageSetup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12"/>
  <dimension ref="A1:H66"/>
  <sheetViews>
    <sheetView zoomScaleNormal="100" workbookViewId="0"/>
  </sheetViews>
  <sheetFormatPr defaultColWidth="9.140625" defaultRowHeight="12.75" x14ac:dyDescent="0.2"/>
  <cols>
    <col min="1" max="2" width="4.7109375" style="13" customWidth="1"/>
    <col min="3" max="3" width="26.7109375" style="15" customWidth="1"/>
    <col min="4" max="7" width="12.7109375" style="15" customWidth="1"/>
    <col min="8" max="16384" width="9.140625" style="13"/>
  </cols>
  <sheetData>
    <row r="1" spans="1:8" ht="15" customHeight="1" x14ac:dyDescent="0.2">
      <c r="C1" s="2"/>
      <c r="D1" s="2"/>
      <c r="E1" s="2"/>
      <c r="F1" s="2"/>
      <c r="G1" s="3" t="s">
        <v>567</v>
      </c>
    </row>
    <row r="2" spans="1:8" ht="15" customHeight="1" x14ac:dyDescent="0.2">
      <c r="C2" s="2"/>
      <c r="D2" s="2"/>
      <c r="E2" s="2"/>
      <c r="F2" s="2"/>
      <c r="G2" s="3" t="str">
        <f>'4. melléklet'!F2</f>
        <v>az  5/2026. (V.29.) önkormányzati rendelethez</v>
      </c>
    </row>
    <row r="3" spans="1:8" ht="9" customHeight="1" x14ac:dyDescent="0.2"/>
    <row r="4" spans="1:8" ht="15" customHeight="1" x14ac:dyDescent="0.2">
      <c r="B4" s="367" t="s">
        <v>741</v>
      </c>
      <c r="C4" s="367"/>
      <c r="D4" s="367"/>
      <c r="E4" s="367"/>
      <c r="F4" s="367"/>
      <c r="G4" s="367"/>
    </row>
    <row r="5" spans="1:8" ht="9" customHeight="1" x14ac:dyDescent="0.2">
      <c r="C5" s="17"/>
    </row>
    <row r="6" spans="1:8" ht="15" customHeight="1" x14ac:dyDescent="0.2">
      <c r="A6" s="100"/>
      <c r="B6" s="100" t="s">
        <v>240</v>
      </c>
      <c r="C6" s="100" t="s">
        <v>241</v>
      </c>
      <c r="D6" s="100" t="s">
        <v>242</v>
      </c>
      <c r="E6" s="100" t="s">
        <v>243</v>
      </c>
      <c r="F6" s="100" t="s">
        <v>244</v>
      </c>
      <c r="G6" s="182" t="s">
        <v>245</v>
      </c>
    </row>
    <row r="7" spans="1:8" ht="36" x14ac:dyDescent="0.2">
      <c r="A7" s="166">
        <v>1</v>
      </c>
      <c r="B7" s="166" t="s">
        <v>114</v>
      </c>
      <c r="C7" s="166" t="s">
        <v>96</v>
      </c>
      <c r="D7" s="166" t="s">
        <v>685</v>
      </c>
      <c r="E7" s="166" t="s">
        <v>686</v>
      </c>
      <c r="F7" s="166" t="s">
        <v>687</v>
      </c>
      <c r="G7" s="296" t="s">
        <v>44</v>
      </c>
    </row>
    <row r="8" spans="1:8" ht="24" x14ac:dyDescent="0.2">
      <c r="A8" s="166">
        <v>2</v>
      </c>
      <c r="B8" s="297" t="s">
        <v>240</v>
      </c>
      <c r="C8" s="298" t="s">
        <v>688</v>
      </c>
      <c r="D8" s="299">
        <f>D9+D13+D50+D58</f>
        <v>3363702075</v>
      </c>
      <c r="E8" s="299">
        <f t="shared" ref="E8:G8" si="0">E9+E13+E50+E58</f>
        <v>840356405</v>
      </c>
      <c r="F8" s="299">
        <f t="shared" si="0"/>
        <v>2523345670</v>
      </c>
      <c r="G8" s="299">
        <f t="shared" si="0"/>
        <v>164270967</v>
      </c>
    </row>
    <row r="9" spans="1:8" ht="15" customHeight="1" x14ac:dyDescent="0.2">
      <c r="A9" s="166">
        <v>3</v>
      </c>
      <c r="B9" s="300" t="s">
        <v>689</v>
      </c>
      <c r="C9" s="301" t="s">
        <v>40</v>
      </c>
      <c r="D9" s="302">
        <f>SUM(D10:D12)</f>
        <v>7934326</v>
      </c>
      <c r="E9" s="302">
        <f t="shared" ref="E9:G9" si="1">SUM(E10:E12)</f>
        <v>7934326</v>
      </c>
      <c r="F9" s="302">
        <f>D9-E9</f>
        <v>0</v>
      </c>
      <c r="G9" s="302">
        <f t="shared" si="1"/>
        <v>7934326</v>
      </c>
    </row>
    <row r="10" spans="1:8" ht="15" customHeight="1" x14ac:dyDescent="0.2">
      <c r="A10" s="166">
        <v>4</v>
      </c>
      <c r="B10" s="303" t="s">
        <v>366</v>
      </c>
      <c r="C10" s="304" t="s">
        <v>690</v>
      </c>
      <c r="D10" s="305">
        <v>0</v>
      </c>
      <c r="E10" s="305">
        <v>0</v>
      </c>
      <c r="F10" s="305">
        <f t="shared" ref="F10:F12" si="2">D10-E10</f>
        <v>0</v>
      </c>
      <c r="G10" s="306">
        <v>0</v>
      </c>
    </row>
    <row r="11" spans="1:8" ht="24" x14ac:dyDescent="0.2">
      <c r="A11" s="166">
        <v>5</v>
      </c>
      <c r="B11" s="303" t="s">
        <v>384</v>
      </c>
      <c r="C11" s="304" t="s">
        <v>691</v>
      </c>
      <c r="D11" s="305">
        <v>7496326</v>
      </c>
      <c r="E11" s="305">
        <v>7496326</v>
      </c>
      <c r="F11" s="305">
        <f t="shared" si="2"/>
        <v>0</v>
      </c>
      <c r="G11" s="306">
        <v>7496326</v>
      </c>
    </row>
    <row r="12" spans="1:8" ht="15" customHeight="1" x14ac:dyDescent="0.2">
      <c r="A12" s="166">
        <v>6</v>
      </c>
      <c r="B12" s="303" t="s">
        <v>534</v>
      </c>
      <c r="C12" s="304" t="s">
        <v>692</v>
      </c>
      <c r="D12" s="305">
        <v>438000</v>
      </c>
      <c r="E12" s="305">
        <v>438000</v>
      </c>
      <c r="F12" s="305">
        <f t="shared" si="2"/>
        <v>0</v>
      </c>
      <c r="G12" s="306">
        <v>438000</v>
      </c>
      <c r="H12" s="18"/>
    </row>
    <row r="13" spans="1:8" ht="15" customHeight="1" x14ac:dyDescent="0.2">
      <c r="A13" s="166">
        <v>7</v>
      </c>
      <c r="B13" s="300" t="s">
        <v>693</v>
      </c>
      <c r="C13" s="307" t="s">
        <v>694</v>
      </c>
      <c r="D13" s="302">
        <f>D14+D36+D44+D45+D49</f>
        <v>3329057749</v>
      </c>
      <c r="E13" s="302">
        <f t="shared" ref="E13:G13" si="3">E14+E36+E44+E45+E49</f>
        <v>832422079</v>
      </c>
      <c r="F13" s="302">
        <f t="shared" si="3"/>
        <v>2496635670</v>
      </c>
      <c r="G13" s="302">
        <f t="shared" si="3"/>
        <v>156336641</v>
      </c>
      <c r="H13" s="18"/>
    </row>
    <row r="14" spans="1:8" ht="24" x14ac:dyDescent="0.2">
      <c r="A14" s="166">
        <v>8</v>
      </c>
      <c r="B14" s="295" t="s">
        <v>117</v>
      </c>
      <c r="C14" s="186" t="s">
        <v>41</v>
      </c>
      <c r="D14" s="308">
        <f>D15+D22+D29</f>
        <v>3075486152</v>
      </c>
      <c r="E14" s="308">
        <f t="shared" ref="E14:G14" si="4">E15+E22+E29</f>
        <v>630306590</v>
      </c>
      <c r="F14" s="308">
        <f t="shared" si="4"/>
        <v>2445179562</v>
      </c>
      <c r="G14" s="308">
        <f t="shared" si="4"/>
        <v>8667962</v>
      </c>
      <c r="H14" s="18"/>
    </row>
    <row r="15" spans="1:8" ht="24" x14ac:dyDescent="0.2">
      <c r="A15" s="166">
        <v>9</v>
      </c>
      <c r="B15" s="309" t="s">
        <v>366</v>
      </c>
      <c r="C15" s="310" t="s">
        <v>695</v>
      </c>
      <c r="D15" s="311">
        <f>SUM(D16:D21)</f>
        <v>1629039827</v>
      </c>
      <c r="E15" s="311">
        <f t="shared" ref="E15:F15" si="5">SUM(E16:E21)</f>
        <v>299814946</v>
      </c>
      <c r="F15" s="311">
        <f t="shared" si="5"/>
        <v>1329224881</v>
      </c>
      <c r="G15" s="311">
        <f>SUM(G16:G21)</f>
        <v>2108962</v>
      </c>
      <c r="H15" s="18"/>
    </row>
    <row r="16" spans="1:8" ht="15" customHeight="1" x14ac:dyDescent="0.2">
      <c r="A16" s="166">
        <v>10</v>
      </c>
      <c r="B16" s="303" t="s">
        <v>368</v>
      </c>
      <c r="C16" s="190" t="s">
        <v>231</v>
      </c>
      <c r="D16" s="8">
        <v>663365689</v>
      </c>
      <c r="E16" s="8">
        <v>0</v>
      </c>
      <c r="F16" s="8">
        <f t="shared" ref="F16:F21" si="6">D16-E16</f>
        <v>663365689</v>
      </c>
      <c r="G16" s="8">
        <v>0</v>
      </c>
      <c r="H16" s="18"/>
    </row>
    <row r="17" spans="1:8" ht="18" customHeight="1" x14ac:dyDescent="0.2">
      <c r="A17" s="166">
        <v>11</v>
      </c>
      <c r="B17" s="303" t="s">
        <v>371</v>
      </c>
      <c r="C17" s="190" t="s">
        <v>232</v>
      </c>
      <c r="D17" s="8">
        <v>50000</v>
      </c>
      <c r="E17" s="8">
        <v>0</v>
      </c>
      <c r="F17" s="8">
        <f t="shared" si="6"/>
        <v>50000</v>
      </c>
      <c r="G17" s="8">
        <v>0</v>
      </c>
      <c r="H17" s="18"/>
    </row>
    <row r="18" spans="1:8" ht="15" customHeight="1" x14ac:dyDescent="0.2">
      <c r="A18" s="166">
        <v>12</v>
      </c>
      <c r="B18" s="303" t="s">
        <v>374</v>
      </c>
      <c r="C18" s="190" t="s">
        <v>233</v>
      </c>
      <c r="D18" s="8">
        <v>143005261</v>
      </c>
      <c r="E18" s="8">
        <v>43190173</v>
      </c>
      <c r="F18" s="8">
        <f t="shared" si="6"/>
        <v>99815088</v>
      </c>
      <c r="G18" s="8">
        <v>0</v>
      </c>
    </row>
    <row r="19" spans="1:8" ht="15" customHeight="1" x14ac:dyDescent="0.2">
      <c r="A19" s="166">
        <v>13</v>
      </c>
      <c r="B19" s="303" t="s">
        <v>377</v>
      </c>
      <c r="C19" s="190" t="s">
        <v>234</v>
      </c>
      <c r="D19" s="8">
        <v>17952139</v>
      </c>
      <c r="E19" s="8">
        <v>46899</v>
      </c>
      <c r="F19" s="8">
        <f t="shared" si="6"/>
        <v>17905240</v>
      </c>
      <c r="G19" s="8">
        <v>0</v>
      </c>
    </row>
    <row r="20" spans="1:8" ht="15" customHeight="1" x14ac:dyDescent="0.2">
      <c r="A20" s="166">
        <v>14</v>
      </c>
      <c r="B20" s="303" t="s">
        <v>380</v>
      </c>
      <c r="C20" s="190" t="s">
        <v>297</v>
      </c>
      <c r="D20" s="8">
        <v>0</v>
      </c>
      <c r="E20" s="8">
        <v>0</v>
      </c>
      <c r="F20" s="8">
        <f t="shared" si="6"/>
        <v>0</v>
      </c>
      <c r="G20" s="8">
        <v>0</v>
      </c>
    </row>
    <row r="21" spans="1:8" ht="15" customHeight="1" x14ac:dyDescent="0.2">
      <c r="A21" s="166">
        <v>15</v>
      </c>
      <c r="B21" s="303" t="s">
        <v>383</v>
      </c>
      <c r="C21" s="190" t="s">
        <v>235</v>
      </c>
      <c r="D21" s="8">
        <v>804666738</v>
      </c>
      <c r="E21" s="8">
        <v>256577874</v>
      </c>
      <c r="F21" s="8">
        <f t="shared" si="6"/>
        <v>548088864</v>
      </c>
      <c r="G21" s="8">
        <v>2108962</v>
      </c>
    </row>
    <row r="22" spans="1:8" ht="36" x14ac:dyDescent="0.2">
      <c r="A22" s="166">
        <v>16</v>
      </c>
      <c r="B22" s="309" t="s">
        <v>384</v>
      </c>
      <c r="C22" s="312" t="s">
        <v>739</v>
      </c>
      <c r="D22" s="311">
        <f>SUM(D23:D28)</f>
        <v>879421340</v>
      </c>
      <c r="E22" s="311">
        <f t="shared" ref="E22:F22" si="7">SUM(E23:E28)</f>
        <v>261251138</v>
      </c>
      <c r="F22" s="311">
        <f t="shared" si="7"/>
        <v>618170202</v>
      </c>
      <c r="G22" s="311">
        <f>SUM(G23:G28)</f>
        <v>6559000</v>
      </c>
    </row>
    <row r="23" spans="1:8" ht="15" customHeight="1" x14ac:dyDescent="0.2">
      <c r="A23" s="166">
        <v>17</v>
      </c>
      <c r="B23" s="83" t="s">
        <v>460</v>
      </c>
      <c r="C23" s="190" t="s">
        <v>231</v>
      </c>
      <c r="D23" s="8">
        <v>9654000</v>
      </c>
      <c r="E23" s="8">
        <v>0</v>
      </c>
      <c r="F23" s="8">
        <f t="shared" ref="F23:F35" si="8">D23-E23</f>
        <v>9654000</v>
      </c>
      <c r="G23" s="8">
        <v>0</v>
      </c>
    </row>
    <row r="24" spans="1:8" ht="15" customHeight="1" x14ac:dyDescent="0.2">
      <c r="A24" s="166">
        <v>18</v>
      </c>
      <c r="B24" s="83" t="s">
        <v>463</v>
      </c>
      <c r="C24" s="190" t="s">
        <v>232</v>
      </c>
      <c r="D24" s="8">
        <v>24876000</v>
      </c>
      <c r="E24" s="8">
        <v>0</v>
      </c>
      <c r="F24" s="8">
        <f t="shared" si="8"/>
        <v>24876000</v>
      </c>
      <c r="G24" s="8">
        <v>0</v>
      </c>
    </row>
    <row r="25" spans="1:8" ht="15" customHeight="1" x14ac:dyDescent="0.2">
      <c r="A25" s="166">
        <v>19</v>
      </c>
      <c r="B25" s="83" t="s">
        <v>466</v>
      </c>
      <c r="C25" s="190" t="s">
        <v>233</v>
      </c>
      <c r="D25" s="8">
        <v>204560703</v>
      </c>
      <c r="E25" s="8">
        <v>59658781</v>
      </c>
      <c r="F25" s="8">
        <f t="shared" si="8"/>
        <v>144901922</v>
      </c>
      <c r="G25" s="8">
        <v>0</v>
      </c>
    </row>
    <row r="26" spans="1:8" ht="15" customHeight="1" x14ac:dyDescent="0.2">
      <c r="A26" s="166">
        <v>20</v>
      </c>
      <c r="B26" s="83" t="s">
        <v>696</v>
      </c>
      <c r="C26" s="190" t="s">
        <v>234</v>
      </c>
      <c r="D26" s="8">
        <v>0</v>
      </c>
      <c r="E26" s="8">
        <v>0</v>
      </c>
      <c r="F26" s="8">
        <f t="shared" si="8"/>
        <v>0</v>
      </c>
      <c r="G26" s="8">
        <v>0</v>
      </c>
    </row>
    <row r="27" spans="1:8" ht="15" customHeight="1" x14ac:dyDescent="0.2">
      <c r="A27" s="166">
        <v>21</v>
      </c>
      <c r="B27" s="83" t="s">
        <v>697</v>
      </c>
      <c r="C27" s="190" t="s">
        <v>297</v>
      </c>
      <c r="D27" s="8">
        <v>0</v>
      </c>
      <c r="E27" s="8">
        <v>0</v>
      </c>
      <c r="F27" s="8">
        <f t="shared" si="8"/>
        <v>0</v>
      </c>
      <c r="G27" s="8">
        <v>0</v>
      </c>
    </row>
    <row r="28" spans="1:8" ht="15" customHeight="1" x14ac:dyDescent="0.2">
      <c r="A28" s="166">
        <v>22</v>
      </c>
      <c r="B28" s="83" t="s">
        <v>698</v>
      </c>
      <c r="C28" s="190" t="s">
        <v>235</v>
      </c>
      <c r="D28" s="8">
        <v>640330637</v>
      </c>
      <c r="E28" s="8">
        <v>201592357</v>
      </c>
      <c r="F28" s="8">
        <f t="shared" si="8"/>
        <v>438738280</v>
      </c>
      <c r="G28" s="8">
        <v>6559000</v>
      </c>
    </row>
    <row r="29" spans="1:8" ht="24" x14ac:dyDescent="0.2">
      <c r="A29" s="166">
        <v>23</v>
      </c>
      <c r="B29" s="313" t="s">
        <v>534</v>
      </c>
      <c r="C29" s="312" t="s">
        <v>699</v>
      </c>
      <c r="D29" s="311">
        <f>SUM(D30:D35)</f>
        <v>567024985</v>
      </c>
      <c r="E29" s="311">
        <f t="shared" ref="E29:F29" si="9">SUM(E30:E35)</f>
        <v>69240506</v>
      </c>
      <c r="F29" s="311">
        <f t="shared" si="9"/>
        <v>497784479</v>
      </c>
      <c r="G29" s="311">
        <f>SUM(G30:G35)</f>
        <v>0</v>
      </c>
    </row>
    <row r="30" spans="1:8" ht="14.25" customHeight="1" x14ac:dyDescent="0.2">
      <c r="A30" s="166">
        <v>24</v>
      </c>
      <c r="B30" s="83" t="s">
        <v>700</v>
      </c>
      <c r="C30" s="190" t="s">
        <v>231</v>
      </c>
      <c r="D30" s="8">
        <v>42586556</v>
      </c>
      <c r="E30" s="8">
        <v>0</v>
      </c>
      <c r="F30" s="8">
        <f t="shared" si="8"/>
        <v>42586556</v>
      </c>
      <c r="G30" s="8">
        <v>0</v>
      </c>
    </row>
    <row r="31" spans="1:8" ht="14.25" customHeight="1" x14ac:dyDescent="0.2">
      <c r="A31" s="166">
        <v>25</v>
      </c>
      <c r="B31" s="83" t="s">
        <v>701</v>
      </c>
      <c r="C31" s="190" t="s">
        <v>232</v>
      </c>
      <c r="D31" s="8">
        <v>58104100</v>
      </c>
      <c r="E31" s="8">
        <v>0</v>
      </c>
      <c r="F31" s="8">
        <f t="shared" si="8"/>
        <v>58104100</v>
      </c>
      <c r="G31" s="8">
        <v>0</v>
      </c>
    </row>
    <row r="32" spans="1:8" ht="14.25" customHeight="1" x14ac:dyDescent="0.2">
      <c r="A32" s="166">
        <v>26</v>
      </c>
      <c r="B32" s="83" t="s">
        <v>702</v>
      </c>
      <c r="C32" s="190" t="s">
        <v>233</v>
      </c>
      <c r="D32" s="8">
        <v>359063688</v>
      </c>
      <c r="E32" s="8">
        <v>45691507</v>
      </c>
      <c r="F32" s="8">
        <f t="shared" si="8"/>
        <v>313372181</v>
      </c>
      <c r="G32" s="8">
        <v>0</v>
      </c>
    </row>
    <row r="33" spans="1:7" ht="14.25" customHeight="1" x14ac:dyDescent="0.2">
      <c r="A33" s="166">
        <v>27</v>
      </c>
      <c r="B33" s="83" t="s">
        <v>703</v>
      </c>
      <c r="C33" s="190" t="s">
        <v>234</v>
      </c>
      <c r="D33" s="8">
        <v>3179431</v>
      </c>
      <c r="E33" s="8">
        <v>479978</v>
      </c>
      <c r="F33" s="8">
        <f t="shared" si="8"/>
        <v>2699453</v>
      </c>
      <c r="G33" s="8">
        <v>0</v>
      </c>
    </row>
    <row r="34" spans="1:7" ht="14.25" customHeight="1" x14ac:dyDescent="0.2">
      <c r="A34" s="166">
        <v>28</v>
      </c>
      <c r="B34" s="83" t="s">
        <v>704</v>
      </c>
      <c r="C34" s="190" t="s">
        <v>297</v>
      </c>
      <c r="D34" s="8">
        <v>1788130</v>
      </c>
      <c r="E34" s="8">
        <v>0</v>
      </c>
      <c r="F34" s="8">
        <f t="shared" si="8"/>
        <v>1788130</v>
      </c>
      <c r="G34" s="8">
        <v>0</v>
      </c>
    </row>
    <row r="35" spans="1:7" ht="14.25" customHeight="1" x14ac:dyDescent="0.2">
      <c r="A35" s="166">
        <v>29</v>
      </c>
      <c r="B35" s="83" t="s">
        <v>705</v>
      </c>
      <c r="C35" s="190" t="s">
        <v>235</v>
      </c>
      <c r="D35" s="8">
        <v>102303080</v>
      </c>
      <c r="E35" s="8">
        <v>23069021</v>
      </c>
      <c r="F35" s="8">
        <f t="shared" si="8"/>
        <v>79234059</v>
      </c>
      <c r="G35" s="8">
        <v>0</v>
      </c>
    </row>
    <row r="36" spans="1:7" ht="24" x14ac:dyDescent="0.2">
      <c r="A36" s="166">
        <v>30</v>
      </c>
      <c r="B36" s="295" t="s">
        <v>118</v>
      </c>
      <c r="C36" s="186" t="s">
        <v>120</v>
      </c>
      <c r="D36" s="308">
        <f>D37+D38+D39</f>
        <v>241294576</v>
      </c>
      <c r="E36" s="308">
        <f t="shared" ref="E36:F36" si="10">E37+E38+E39</f>
        <v>202115489</v>
      </c>
      <c r="F36" s="308">
        <f t="shared" si="10"/>
        <v>39179087</v>
      </c>
      <c r="G36" s="308">
        <f>G37+G38+G39</f>
        <v>147668679</v>
      </c>
    </row>
    <row r="37" spans="1:7" ht="24" x14ac:dyDescent="0.2">
      <c r="A37" s="166">
        <v>31</v>
      </c>
      <c r="B37" s="314" t="s">
        <v>388</v>
      </c>
      <c r="C37" s="310" t="s">
        <v>740</v>
      </c>
      <c r="D37" s="274">
        <v>1522185</v>
      </c>
      <c r="E37" s="274">
        <v>501874</v>
      </c>
      <c r="F37" s="274">
        <f t="shared" ref="F37:F49" si="11">D37-E37</f>
        <v>1020311</v>
      </c>
      <c r="G37" s="274">
        <v>0</v>
      </c>
    </row>
    <row r="38" spans="1:7" ht="24" customHeight="1" x14ac:dyDescent="0.2">
      <c r="A38" s="166">
        <v>32</v>
      </c>
      <c r="B38" s="314" t="s">
        <v>390</v>
      </c>
      <c r="C38" s="310" t="s">
        <v>706</v>
      </c>
      <c r="D38" s="311">
        <v>2657822</v>
      </c>
      <c r="E38" s="311">
        <v>2143881</v>
      </c>
      <c r="F38" s="311">
        <f t="shared" si="11"/>
        <v>513941</v>
      </c>
      <c r="G38" s="315">
        <v>0</v>
      </c>
    </row>
    <row r="39" spans="1:7" ht="24" customHeight="1" x14ac:dyDescent="0.2">
      <c r="A39" s="166">
        <v>33</v>
      </c>
      <c r="B39" s="314" t="s">
        <v>398</v>
      </c>
      <c r="C39" s="310" t="s">
        <v>707</v>
      </c>
      <c r="D39" s="311">
        <f>SUM(D40:D43)</f>
        <v>237114569</v>
      </c>
      <c r="E39" s="311">
        <f t="shared" ref="E39:G39" si="12">SUM(E40:E43)</f>
        <v>199469734</v>
      </c>
      <c r="F39" s="311">
        <f t="shared" si="12"/>
        <v>37644835</v>
      </c>
      <c r="G39" s="311">
        <f t="shared" si="12"/>
        <v>147668679</v>
      </c>
    </row>
    <row r="40" spans="1:7" ht="15" customHeight="1" x14ac:dyDescent="0.2">
      <c r="A40" s="166">
        <v>34</v>
      </c>
      <c r="B40" s="83" t="s">
        <v>708</v>
      </c>
      <c r="C40" s="190" t="s">
        <v>709</v>
      </c>
      <c r="D40" s="8">
        <v>16629945</v>
      </c>
      <c r="E40" s="8">
        <v>14540902</v>
      </c>
      <c r="F40" s="8">
        <f t="shared" si="11"/>
        <v>2089043</v>
      </c>
      <c r="G40" s="8">
        <v>10728687</v>
      </c>
    </row>
    <row r="41" spans="1:7" ht="24" x14ac:dyDescent="0.2">
      <c r="A41" s="166">
        <v>35</v>
      </c>
      <c r="B41" s="83" t="s">
        <v>710</v>
      </c>
      <c r="C41" s="190" t="s">
        <v>711</v>
      </c>
      <c r="D41" s="8">
        <v>144984523</v>
      </c>
      <c r="E41" s="8">
        <v>123154514</v>
      </c>
      <c r="F41" s="8">
        <f t="shared" si="11"/>
        <v>21830009</v>
      </c>
      <c r="G41" s="8">
        <v>90001057</v>
      </c>
    </row>
    <row r="42" spans="1:7" ht="15.75" customHeight="1" x14ac:dyDescent="0.2">
      <c r="A42" s="166">
        <v>36</v>
      </c>
      <c r="B42" s="83" t="s">
        <v>712</v>
      </c>
      <c r="C42" s="190" t="s">
        <v>713</v>
      </c>
      <c r="D42" s="8">
        <v>0</v>
      </c>
      <c r="E42" s="8">
        <v>0</v>
      </c>
      <c r="F42" s="8">
        <f t="shared" si="11"/>
        <v>0</v>
      </c>
      <c r="G42" s="8">
        <v>0</v>
      </c>
    </row>
    <row r="43" spans="1:7" ht="15.75" customHeight="1" x14ac:dyDescent="0.2">
      <c r="A43" s="166">
        <v>37</v>
      </c>
      <c r="B43" s="83" t="s">
        <v>714</v>
      </c>
      <c r="C43" s="190" t="s">
        <v>715</v>
      </c>
      <c r="D43" s="8">
        <v>75500101</v>
      </c>
      <c r="E43" s="8">
        <v>61774318</v>
      </c>
      <c r="F43" s="8">
        <f t="shared" si="11"/>
        <v>13725783</v>
      </c>
      <c r="G43" s="8">
        <v>46938935</v>
      </c>
    </row>
    <row r="44" spans="1:7" ht="15.75" customHeight="1" x14ac:dyDescent="0.2">
      <c r="A44" s="166">
        <v>38</v>
      </c>
      <c r="B44" s="295" t="s">
        <v>119</v>
      </c>
      <c r="C44" s="186" t="s">
        <v>716</v>
      </c>
      <c r="D44" s="308">
        <v>0</v>
      </c>
      <c r="E44" s="308">
        <v>0</v>
      </c>
      <c r="F44" s="308">
        <f t="shared" si="11"/>
        <v>0</v>
      </c>
      <c r="G44" s="308">
        <v>0</v>
      </c>
    </row>
    <row r="45" spans="1:7" ht="15.75" customHeight="1" x14ac:dyDescent="0.2">
      <c r="A45" s="166">
        <v>39</v>
      </c>
      <c r="B45" s="295" t="s">
        <v>316</v>
      </c>
      <c r="C45" s="186" t="s">
        <v>717</v>
      </c>
      <c r="D45" s="308">
        <f>SUM(D46:D48)</f>
        <v>12277021</v>
      </c>
      <c r="E45" s="308">
        <f t="shared" ref="E45:G45" si="13">SUM(E46:E48)</f>
        <v>0</v>
      </c>
      <c r="F45" s="308">
        <f t="shared" si="13"/>
        <v>12277021</v>
      </c>
      <c r="G45" s="308">
        <f t="shared" si="13"/>
        <v>0</v>
      </c>
    </row>
    <row r="46" spans="1:7" ht="21.75" customHeight="1" x14ac:dyDescent="0.2">
      <c r="A46" s="166">
        <v>40</v>
      </c>
      <c r="B46" s="316" t="s">
        <v>423</v>
      </c>
      <c r="C46" s="190" t="s">
        <v>718</v>
      </c>
      <c r="D46" s="317">
        <v>10962021</v>
      </c>
      <c r="E46" s="317">
        <v>0</v>
      </c>
      <c r="F46" s="317">
        <f t="shared" si="11"/>
        <v>10962021</v>
      </c>
      <c r="G46" s="317">
        <v>0</v>
      </c>
    </row>
    <row r="47" spans="1:7" ht="36" x14ac:dyDescent="0.2">
      <c r="A47" s="166">
        <v>41</v>
      </c>
      <c r="B47" s="316" t="s">
        <v>719</v>
      </c>
      <c r="C47" s="190" t="s">
        <v>720</v>
      </c>
      <c r="D47" s="317">
        <v>1315000</v>
      </c>
      <c r="E47" s="317">
        <v>0</v>
      </c>
      <c r="F47" s="317">
        <f t="shared" si="11"/>
        <v>1315000</v>
      </c>
      <c r="G47" s="317">
        <v>0</v>
      </c>
    </row>
    <row r="48" spans="1:7" ht="24" customHeight="1" x14ac:dyDescent="0.2">
      <c r="A48" s="166">
        <v>42</v>
      </c>
      <c r="B48" s="316" t="s">
        <v>721</v>
      </c>
      <c r="C48" s="190" t="s">
        <v>722</v>
      </c>
      <c r="D48" s="317">
        <v>0</v>
      </c>
      <c r="E48" s="317">
        <v>0</v>
      </c>
      <c r="F48" s="317">
        <f t="shared" si="11"/>
        <v>0</v>
      </c>
      <c r="G48" s="317">
        <v>0</v>
      </c>
    </row>
    <row r="49" spans="1:7" ht="24" x14ac:dyDescent="0.2">
      <c r="A49" s="166">
        <v>43</v>
      </c>
      <c r="B49" s="295" t="s">
        <v>317</v>
      </c>
      <c r="C49" s="186" t="s">
        <v>723</v>
      </c>
      <c r="D49" s="308">
        <v>0</v>
      </c>
      <c r="E49" s="308">
        <v>0</v>
      </c>
      <c r="F49" s="308">
        <f t="shared" si="11"/>
        <v>0</v>
      </c>
      <c r="G49" s="308">
        <v>0</v>
      </c>
    </row>
    <row r="50" spans="1:7" x14ac:dyDescent="0.2">
      <c r="A50" s="166">
        <v>44</v>
      </c>
      <c r="B50" s="300" t="s">
        <v>724</v>
      </c>
      <c r="C50" s="307" t="s">
        <v>725</v>
      </c>
      <c r="D50" s="302">
        <f>D51+D56+D57</f>
        <v>26710000</v>
      </c>
      <c r="E50" s="302">
        <f t="shared" ref="E50:G50" si="14">E51+E56+E57</f>
        <v>0</v>
      </c>
      <c r="F50" s="302">
        <f t="shared" si="14"/>
        <v>26710000</v>
      </c>
      <c r="G50" s="302">
        <f t="shared" si="14"/>
        <v>0</v>
      </c>
    </row>
    <row r="51" spans="1:7" x14ac:dyDescent="0.2">
      <c r="A51" s="166">
        <v>45</v>
      </c>
      <c r="B51" s="295" t="s">
        <v>117</v>
      </c>
      <c r="C51" s="186" t="s">
        <v>26</v>
      </c>
      <c r="D51" s="308">
        <f>D52+D54+D55</f>
        <v>26710000</v>
      </c>
      <c r="E51" s="308">
        <f t="shared" ref="E51:G51" si="15">E52+E54+E55</f>
        <v>0</v>
      </c>
      <c r="F51" s="308">
        <f t="shared" si="15"/>
        <v>26710000</v>
      </c>
      <c r="G51" s="308">
        <f t="shared" si="15"/>
        <v>0</v>
      </c>
    </row>
    <row r="52" spans="1:7" ht="15" customHeight="1" x14ac:dyDescent="0.2">
      <c r="A52" s="166">
        <v>46</v>
      </c>
      <c r="B52" s="316" t="s">
        <v>366</v>
      </c>
      <c r="C52" s="190" t="s">
        <v>726</v>
      </c>
      <c r="D52" s="317">
        <v>10000</v>
      </c>
      <c r="E52" s="317">
        <v>0</v>
      </c>
      <c r="F52" s="317">
        <f t="shared" ref="F52:F55" si="16">D52-E52</f>
        <v>10000</v>
      </c>
      <c r="G52" s="317">
        <v>0</v>
      </c>
    </row>
    <row r="53" spans="1:7" ht="36" x14ac:dyDescent="0.2">
      <c r="A53" s="166">
        <v>47</v>
      </c>
      <c r="B53" s="318"/>
      <c r="C53" s="319" t="s">
        <v>727</v>
      </c>
      <c r="D53" s="320">
        <v>10000</v>
      </c>
      <c r="E53" s="320">
        <v>0</v>
      </c>
      <c r="F53" s="320">
        <v>10000</v>
      </c>
      <c r="G53" s="320"/>
    </row>
    <row r="54" spans="1:7" ht="24" x14ac:dyDescent="0.2">
      <c r="A54" s="166">
        <v>48</v>
      </c>
      <c r="B54" s="316" t="s">
        <v>384</v>
      </c>
      <c r="C54" s="190" t="s">
        <v>728</v>
      </c>
      <c r="D54" s="317">
        <v>0</v>
      </c>
      <c r="E54" s="317">
        <v>0</v>
      </c>
      <c r="F54" s="317">
        <f t="shared" si="16"/>
        <v>0</v>
      </c>
      <c r="G54" s="317">
        <v>0</v>
      </c>
    </row>
    <row r="55" spans="1:7" ht="15" customHeight="1" x14ac:dyDescent="0.2">
      <c r="A55" s="166">
        <v>49</v>
      </c>
      <c r="B55" s="316" t="s">
        <v>534</v>
      </c>
      <c r="C55" s="190" t="s">
        <v>729</v>
      </c>
      <c r="D55" s="317">
        <v>26700000</v>
      </c>
      <c r="E55" s="317">
        <v>0</v>
      </c>
      <c r="F55" s="317">
        <f t="shared" si="16"/>
        <v>26700000</v>
      </c>
      <c r="G55" s="317">
        <v>0</v>
      </c>
    </row>
    <row r="56" spans="1:7" ht="24" x14ac:dyDescent="0.2">
      <c r="A56" s="166">
        <v>50</v>
      </c>
      <c r="B56" s="313" t="s">
        <v>118</v>
      </c>
      <c r="C56" s="186" t="s">
        <v>27</v>
      </c>
      <c r="D56" s="308">
        <v>0</v>
      </c>
      <c r="E56" s="308">
        <v>0</v>
      </c>
      <c r="F56" s="308">
        <v>0</v>
      </c>
      <c r="G56" s="308">
        <v>0</v>
      </c>
    </row>
    <row r="57" spans="1:7" ht="24" x14ac:dyDescent="0.2">
      <c r="A57" s="166">
        <v>51</v>
      </c>
      <c r="B57" s="313" t="s">
        <v>119</v>
      </c>
      <c r="C57" s="186" t="s">
        <v>730</v>
      </c>
      <c r="D57" s="308">
        <v>0</v>
      </c>
      <c r="E57" s="308">
        <v>0</v>
      </c>
      <c r="F57" s="308">
        <v>0</v>
      </c>
      <c r="G57" s="308">
        <v>0</v>
      </c>
    </row>
    <row r="58" spans="1:7" ht="24" x14ac:dyDescent="0.2">
      <c r="A58" s="166">
        <v>52</v>
      </c>
      <c r="B58" s="300" t="s">
        <v>731</v>
      </c>
      <c r="C58" s="321" t="s">
        <v>732</v>
      </c>
      <c r="D58" s="302">
        <f>D59+D81+D89+D90+D94</f>
        <v>0</v>
      </c>
      <c r="E58" s="302">
        <f t="shared" ref="E58:G58" si="17">E59+E81+E89+E90+E94</f>
        <v>0</v>
      </c>
      <c r="F58" s="302">
        <f t="shared" si="17"/>
        <v>0</v>
      </c>
      <c r="G58" s="302">
        <f t="shared" si="17"/>
        <v>0</v>
      </c>
    </row>
    <row r="59" spans="1:7" ht="24" x14ac:dyDescent="0.2">
      <c r="A59" s="166">
        <v>53</v>
      </c>
      <c r="B59" s="297" t="s">
        <v>241</v>
      </c>
      <c r="C59" s="298" t="s">
        <v>733</v>
      </c>
      <c r="D59" s="299">
        <f>SUM(D60:D61)</f>
        <v>0</v>
      </c>
      <c r="E59" s="299">
        <f t="shared" ref="E59:G59" si="18">SUM(E60:E61)</f>
        <v>0</v>
      </c>
      <c r="F59" s="299">
        <f t="shared" si="18"/>
        <v>0</v>
      </c>
      <c r="G59" s="299">
        <f t="shared" si="18"/>
        <v>0</v>
      </c>
    </row>
    <row r="60" spans="1:7" ht="14.25" customHeight="1" x14ac:dyDescent="0.2">
      <c r="A60" s="166">
        <v>54</v>
      </c>
      <c r="B60" s="187" t="s">
        <v>689</v>
      </c>
      <c r="C60" s="322" t="s">
        <v>28</v>
      </c>
      <c r="D60" s="317">
        <v>0</v>
      </c>
      <c r="E60" s="317">
        <f t="shared" ref="E60:E61" si="19">SUM(E61:E63)</f>
        <v>0</v>
      </c>
      <c r="F60" s="317">
        <f>D60-E60</f>
        <v>0</v>
      </c>
      <c r="G60" s="317">
        <f t="shared" ref="G60:G61" si="20">SUM(G61:G63)</f>
        <v>0</v>
      </c>
    </row>
    <row r="61" spans="1:7" ht="14.25" customHeight="1" x14ac:dyDescent="0.2">
      <c r="A61" s="166">
        <v>55</v>
      </c>
      <c r="B61" s="187" t="s">
        <v>693</v>
      </c>
      <c r="C61" s="322" t="s">
        <v>734</v>
      </c>
      <c r="D61" s="317">
        <v>0</v>
      </c>
      <c r="E61" s="317">
        <f t="shared" si="19"/>
        <v>0</v>
      </c>
      <c r="F61" s="317">
        <f t="shared" ref="F61:F65" si="21">D61-E61</f>
        <v>0</v>
      </c>
      <c r="G61" s="317">
        <f t="shared" si="20"/>
        <v>0</v>
      </c>
    </row>
    <row r="62" spans="1:7" ht="14.25" customHeight="1" x14ac:dyDescent="0.2">
      <c r="A62" s="166">
        <v>56</v>
      </c>
      <c r="B62" s="297" t="s">
        <v>242</v>
      </c>
      <c r="C62" s="298" t="s">
        <v>735</v>
      </c>
      <c r="D62" s="299">
        <f>SUM(D63:D66)</f>
        <v>410497544</v>
      </c>
      <c r="E62" s="299">
        <f t="shared" ref="E62:G62" si="22">SUM(E63:E66)</f>
        <v>0</v>
      </c>
      <c r="F62" s="299">
        <f t="shared" si="22"/>
        <v>410497544</v>
      </c>
      <c r="G62" s="299">
        <f t="shared" si="22"/>
        <v>0</v>
      </c>
    </row>
    <row r="63" spans="1:7" ht="14.25" customHeight="1" x14ac:dyDescent="0.2">
      <c r="A63" s="166">
        <v>57</v>
      </c>
      <c r="B63" s="187" t="s">
        <v>689</v>
      </c>
      <c r="C63" s="322" t="s">
        <v>299</v>
      </c>
      <c r="D63" s="317">
        <v>0</v>
      </c>
      <c r="E63" s="317">
        <v>0</v>
      </c>
      <c r="F63" s="317">
        <f t="shared" si="21"/>
        <v>0</v>
      </c>
      <c r="G63" s="317">
        <v>0</v>
      </c>
    </row>
    <row r="64" spans="1:7" ht="14.25" customHeight="1" x14ac:dyDescent="0.2">
      <c r="A64" s="166">
        <v>58</v>
      </c>
      <c r="B64" s="187" t="s">
        <v>693</v>
      </c>
      <c r="C64" s="322" t="s">
        <v>736</v>
      </c>
      <c r="D64" s="317">
        <v>70280</v>
      </c>
      <c r="E64" s="317">
        <f t="shared" ref="E64:E65" si="23">SUM(E65:E67)</f>
        <v>0</v>
      </c>
      <c r="F64" s="317">
        <f t="shared" si="21"/>
        <v>70280</v>
      </c>
      <c r="G64" s="317">
        <f t="shared" ref="G64:G65" si="24">SUM(G65:G67)</f>
        <v>0</v>
      </c>
    </row>
    <row r="65" spans="1:7" ht="14.25" customHeight="1" x14ac:dyDescent="0.2">
      <c r="A65" s="166">
        <v>59</v>
      </c>
      <c r="B65" s="187" t="s">
        <v>724</v>
      </c>
      <c r="C65" s="322" t="s">
        <v>737</v>
      </c>
      <c r="D65" s="317">
        <v>410427264</v>
      </c>
      <c r="E65" s="317">
        <f t="shared" si="23"/>
        <v>0</v>
      </c>
      <c r="F65" s="317">
        <f t="shared" si="21"/>
        <v>410427264</v>
      </c>
      <c r="G65" s="317">
        <f t="shared" si="24"/>
        <v>0</v>
      </c>
    </row>
    <row r="66" spans="1:7" ht="14.25" customHeight="1" x14ac:dyDescent="0.2">
      <c r="A66" s="166">
        <v>60</v>
      </c>
      <c r="B66" s="187" t="s">
        <v>731</v>
      </c>
      <c r="C66" s="322" t="s">
        <v>738</v>
      </c>
      <c r="D66" s="317">
        <v>0</v>
      </c>
      <c r="E66" s="317">
        <v>0</v>
      </c>
      <c r="F66" s="317">
        <v>0</v>
      </c>
      <c r="G66" s="317">
        <v>0</v>
      </c>
    </row>
  </sheetData>
  <mergeCells count="1">
    <mergeCell ref="B4:G4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18"/>
  <dimension ref="A1:G12"/>
  <sheetViews>
    <sheetView zoomScaleNormal="100" workbookViewId="0"/>
  </sheetViews>
  <sheetFormatPr defaultColWidth="9.140625" defaultRowHeight="15.75" x14ac:dyDescent="0.25"/>
  <cols>
    <col min="1" max="1" width="5.140625" style="15" customWidth="1"/>
    <col min="2" max="2" width="15.28515625" style="15" customWidth="1"/>
    <col min="3" max="3" width="19.7109375" style="15" customWidth="1"/>
    <col min="4" max="5" width="11.5703125" style="15" customWidth="1"/>
    <col min="6" max="7" width="11.5703125" style="14" customWidth="1"/>
    <col min="8" max="16384" width="9.140625" style="14"/>
  </cols>
  <sheetData>
    <row r="1" spans="1:7" customFormat="1" ht="15" customHeight="1" x14ac:dyDescent="0.2">
      <c r="A1" s="4"/>
      <c r="B1" s="4"/>
      <c r="C1" s="4"/>
      <c r="D1" s="2"/>
      <c r="E1" s="15"/>
      <c r="G1" s="3" t="s">
        <v>568</v>
      </c>
    </row>
    <row r="2" spans="1:7" customFormat="1" ht="15" customHeight="1" x14ac:dyDescent="0.2">
      <c r="A2" s="4"/>
      <c r="B2" s="4"/>
      <c r="C2" s="4"/>
      <c r="D2" s="2"/>
      <c r="E2" s="15"/>
      <c r="G2" s="3" t="str">
        <f>'4. melléklet'!F2</f>
        <v>az  5/2026. (V.29.) önkormányzati rendelethez</v>
      </c>
    </row>
    <row r="3" spans="1:7" customFormat="1" ht="15" customHeight="1" x14ac:dyDescent="0.2">
      <c r="A3" s="4"/>
      <c r="B3" s="4"/>
      <c r="C3" s="4"/>
      <c r="D3" s="2"/>
      <c r="E3" s="3"/>
    </row>
    <row r="4" spans="1:7" customFormat="1" ht="15" customHeight="1" x14ac:dyDescent="0.2">
      <c r="A4" s="4"/>
      <c r="B4" s="4"/>
      <c r="C4" s="4"/>
      <c r="D4" s="4"/>
      <c r="E4" s="2"/>
      <c r="F4" s="2"/>
      <c r="G4" s="3"/>
    </row>
    <row r="5" spans="1:7" ht="15" customHeight="1" x14ac:dyDescent="0.25">
      <c r="A5" s="367" t="s">
        <v>833</v>
      </c>
      <c r="B5" s="367"/>
      <c r="C5" s="367"/>
      <c r="D5" s="367"/>
      <c r="E5" s="367"/>
      <c r="F5" s="367"/>
      <c r="G5" s="367"/>
    </row>
    <row r="6" spans="1:7" ht="15" customHeight="1" x14ac:dyDescent="0.25">
      <c r="B6" s="16"/>
      <c r="C6" s="16"/>
      <c r="D6" s="16"/>
    </row>
    <row r="7" spans="1:7" ht="15" customHeight="1" x14ac:dyDescent="0.25">
      <c r="A7" s="182"/>
      <c r="B7" s="182" t="s">
        <v>240</v>
      </c>
      <c r="C7" s="182" t="s">
        <v>241</v>
      </c>
      <c r="D7" s="182" t="s">
        <v>242</v>
      </c>
      <c r="E7" s="182" t="s">
        <v>243</v>
      </c>
      <c r="F7" s="182" t="s">
        <v>244</v>
      </c>
      <c r="G7" s="182" t="s">
        <v>245</v>
      </c>
    </row>
    <row r="8" spans="1:7" ht="48" x14ac:dyDescent="0.25">
      <c r="A8" s="76">
        <v>1</v>
      </c>
      <c r="B8" s="62" t="s">
        <v>96</v>
      </c>
      <c r="C8" s="62" t="s">
        <v>624</v>
      </c>
      <c r="D8" s="62" t="s">
        <v>754</v>
      </c>
      <c r="E8" s="62" t="s">
        <v>831</v>
      </c>
      <c r="F8" s="62" t="s">
        <v>755</v>
      </c>
      <c r="G8" s="62" t="s">
        <v>832</v>
      </c>
    </row>
    <row r="9" spans="1:7" ht="24" x14ac:dyDescent="0.25">
      <c r="A9" s="76">
        <v>2</v>
      </c>
      <c r="B9" s="258" t="s">
        <v>625</v>
      </c>
      <c r="C9" s="75" t="s">
        <v>665</v>
      </c>
      <c r="D9" s="8">
        <v>26700000</v>
      </c>
      <c r="E9" s="8">
        <v>26700000</v>
      </c>
      <c r="F9" s="8">
        <v>1632709</v>
      </c>
      <c r="G9" s="8">
        <v>1554620</v>
      </c>
    </row>
    <row r="10" spans="1:7" ht="24" customHeight="1" x14ac:dyDescent="0.25">
      <c r="A10" s="76">
        <v>3</v>
      </c>
      <c r="B10" s="257" t="s">
        <v>626</v>
      </c>
      <c r="C10" s="75" t="s">
        <v>666</v>
      </c>
      <c r="D10" s="8">
        <v>10000</v>
      </c>
      <c r="E10" s="8">
        <v>10000</v>
      </c>
      <c r="F10" s="8">
        <v>257171</v>
      </c>
      <c r="G10" s="8">
        <v>284571</v>
      </c>
    </row>
    <row r="11" spans="1:7" ht="15" customHeight="1" x14ac:dyDescent="0.25">
      <c r="A11" s="76">
        <v>4</v>
      </c>
      <c r="B11" s="250" t="s">
        <v>180</v>
      </c>
      <c r="C11" s="9"/>
      <c r="D11" s="10">
        <f>SUM(D9:D10)</f>
        <v>26710000</v>
      </c>
      <c r="E11" s="10">
        <f>SUM(E9:E10)</f>
        <v>26710000</v>
      </c>
      <c r="F11" s="10">
        <f t="shared" ref="F11:G11" si="0">SUM(F9:F10)</f>
        <v>1889880</v>
      </c>
      <c r="G11" s="10">
        <f t="shared" si="0"/>
        <v>1839191</v>
      </c>
    </row>
    <row r="12" spans="1:7" ht="15" customHeight="1" x14ac:dyDescent="0.25"/>
  </sheetData>
  <mergeCells count="1">
    <mergeCell ref="A5:G5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9"/>
  <dimension ref="A1:O28"/>
  <sheetViews>
    <sheetView zoomScaleNormal="100" workbookViewId="0"/>
  </sheetViews>
  <sheetFormatPr defaultRowHeight="12.75" x14ac:dyDescent="0.2"/>
  <cols>
    <col min="1" max="1" width="4" customWidth="1"/>
    <col min="2" max="2" width="4.5703125" bestFit="1" customWidth="1"/>
    <col min="3" max="3" width="40.140625" customWidth="1"/>
    <col min="4" max="4" width="5" customWidth="1"/>
    <col min="5" max="13" width="11" customWidth="1"/>
  </cols>
  <sheetData>
    <row r="1" spans="1:13" s="1" customFormat="1" ht="13.9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661</v>
      </c>
    </row>
    <row r="2" spans="1:13" s="1" customFormat="1" ht="13.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tr">
        <f>'4. melléklet'!F2</f>
        <v>az  5/2026. (V.29.) önkormányzati rendelethez</v>
      </c>
    </row>
    <row r="3" spans="1:13" ht="8.2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5" customHeight="1" x14ac:dyDescent="0.2">
      <c r="B4" s="388" t="s">
        <v>66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</row>
    <row r="5" spans="1:13" ht="6" customHeight="1" x14ac:dyDescent="0.2">
      <c r="B5" s="2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3.9" customHeight="1" x14ac:dyDescent="0.2">
      <c r="A6" s="181"/>
      <c r="B6" s="76" t="s">
        <v>240</v>
      </c>
      <c r="C6" s="62" t="s">
        <v>241</v>
      </c>
      <c r="D6" s="62" t="s">
        <v>242</v>
      </c>
      <c r="E6" s="62" t="s">
        <v>243</v>
      </c>
      <c r="F6" s="62" t="s">
        <v>244</v>
      </c>
      <c r="G6" s="62" t="s">
        <v>245</v>
      </c>
      <c r="H6" s="62" t="s">
        <v>246</v>
      </c>
      <c r="I6" s="62" t="s">
        <v>247</v>
      </c>
      <c r="J6" s="62" t="s">
        <v>248</v>
      </c>
      <c r="K6" s="62" t="s">
        <v>249</v>
      </c>
      <c r="L6" s="62" t="s">
        <v>250</v>
      </c>
      <c r="M6" s="62" t="s">
        <v>251</v>
      </c>
    </row>
    <row r="7" spans="1:13" ht="50.45" customHeight="1" x14ac:dyDescent="0.2">
      <c r="A7" s="76">
        <v>1</v>
      </c>
      <c r="B7" s="62" t="s">
        <v>114</v>
      </c>
      <c r="C7" s="62" t="s">
        <v>96</v>
      </c>
      <c r="D7" s="62" t="s">
        <v>633</v>
      </c>
      <c r="E7" s="62" t="s">
        <v>166</v>
      </c>
      <c r="F7" s="62" t="s">
        <v>631</v>
      </c>
      <c r="G7" s="62" t="s">
        <v>676</v>
      </c>
      <c r="H7" s="62" t="s">
        <v>167</v>
      </c>
      <c r="I7" s="62" t="s">
        <v>168</v>
      </c>
      <c r="J7" s="62" t="s">
        <v>675</v>
      </c>
      <c r="K7" s="62" t="s">
        <v>169</v>
      </c>
      <c r="L7" s="62" t="s">
        <v>175</v>
      </c>
      <c r="M7" s="62" t="s">
        <v>542</v>
      </c>
    </row>
    <row r="8" spans="1:13" ht="15" customHeight="1" x14ac:dyDescent="0.2">
      <c r="A8" s="76">
        <v>2</v>
      </c>
      <c r="B8" s="390" t="s">
        <v>563</v>
      </c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2"/>
    </row>
    <row r="9" spans="1:13" ht="13.9" customHeight="1" x14ac:dyDescent="0.2">
      <c r="A9" s="76">
        <v>3</v>
      </c>
      <c r="B9" s="62" t="s">
        <v>47</v>
      </c>
      <c r="C9" s="75" t="s">
        <v>170</v>
      </c>
      <c r="D9" s="8">
        <v>1</v>
      </c>
      <c r="E9" s="8">
        <v>5255800</v>
      </c>
      <c r="F9" s="8">
        <v>442800</v>
      </c>
      <c r="G9" s="8">
        <v>0</v>
      </c>
      <c r="H9" s="8">
        <v>0</v>
      </c>
      <c r="I9" s="8">
        <v>312500</v>
      </c>
      <c r="J9" s="8">
        <v>0</v>
      </c>
      <c r="K9" s="8">
        <v>0</v>
      </c>
      <c r="L9" s="8">
        <v>0</v>
      </c>
      <c r="M9" s="8">
        <v>0</v>
      </c>
    </row>
    <row r="10" spans="1:13" ht="15" customHeight="1" x14ac:dyDescent="0.2">
      <c r="A10" s="76">
        <v>4</v>
      </c>
      <c r="B10" s="167" t="s">
        <v>48</v>
      </c>
      <c r="C10" s="9" t="s">
        <v>330</v>
      </c>
      <c r="D10" s="10">
        <f>SUM(D9)</f>
        <v>1</v>
      </c>
      <c r="E10" s="10">
        <f>SUM(E9)</f>
        <v>5255800</v>
      </c>
      <c r="F10" s="10">
        <f t="shared" ref="F10:M10" si="0">SUM(F9)</f>
        <v>442800</v>
      </c>
      <c r="G10" s="10">
        <f t="shared" si="0"/>
        <v>0</v>
      </c>
      <c r="H10" s="10">
        <f t="shared" si="0"/>
        <v>0</v>
      </c>
      <c r="I10" s="10">
        <f t="shared" si="0"/>
        <v>312500</v>
      </c>
      <c r="J10" s="10">
        <f t="shared" si="0"/>
        <v>0</v>
      </c>
      <c r="K10" s="10">
        <f t="shared" si="0"/>
        <v>0</v>
      </c>
      <c r="L10" s="10">
        <f t="shared" si="0"/>
        <v>0</v>
      </c>
      <c r="M10" s="10">
        <f t="shared" si="0"/>
        <v>0</v>
      </c>
    </row>
    <row r="11" spans="1:13" ht="24" customHeight="1" x14ac:dyDescent="0.2">
      <c r="A11" s="76">
        <v>5</v>
      </c>
      <c r="B11" s="62" t="s">
        <v>49</v>
      </c>
      <c r="C11" s="75" t="s">
        <v>171</v>
      </c>
      <c r="D11" s="8">
        <v>1</v>
      </c>
      <c r="E11" s="8">
        <v>5856400</v>
      </c>
      <c r="F11" s="8">
        <v>493400</v>
      </c>
      <c r="G11" s="8">
        <v>0</v>
      </c>
      <c r="H11" s="8">
        <v>0</v>
      </c>
      <c r="I11" s="8">
        <v>312500</v>
      </c>
      <c r="J11" s="8">
        <v>86190</v>
      </c>
      <c r="K11" s="8">
        <v>0</v>
      </c>
      <c r="L11" s="8">
        <v>100000</v>
      </c>
      <c r="M11" s="8">
        <v>0</v>
      </c>
    </row>
    <row r="12" spans="1:13" ht="24" customHeight="1" x14ac:dyDescent="0.2">
      <c r="A12" s="76">
        <v>6</v>
      </c>
      <c r="B12" s="62" t="s">
        <v>50</v>
      </c>
      <c r="C12" s="75" t="s">
        <v>173</v>
      </c>
      <c r="D12" s="8">
        <v>1</v>
      </c>
      <c r="E12" s="8">
        <v>5030000</v>
      </c>
      <c r="F12" s="8">
        <v>452700</v>
      </c>
      <c r="G12" s="8">
        <v>0</v>
      </c>
      <c r="H12" s="8">
        <v>0</v>
      </c>
      <c r="I12" s="8">
        <v>353588</v>
      </c>
      <c r="J12" s="8">
        <v>0</v>
      </c>
      <c r="K12" s="8">
        <v>0</v>
      </c>
      <c r="L12" s="8">
        <v>1219282</v>
      </c>
      <c r="M12" s="8">
        <v>0</v>
      </c>
    </row>
    <row r="13" spans="1:13" ht="24" customHeight="1" x14ac:dyDescent="0.2">
      <c r="A13" s="76">
        <v>7</v>
      </c>
      <c r="B13" s="62" t="s">
        <v>51</v>
      </c>
      <c r="C13" s="75" t="s">
        <v>632</v>
      </c>
      <c r="D13" s="8">
        <v>12</v>
      </c>
      <c r="E13" s="8">
        <v>50839916</v>
      </c>
      <c r="F13" s="8">
        <v>4366500</v>
      </c>
      <c r="G13" s="8">
        <v>0</v>
      </c>
      <c r="H13" s="8">
        <v>0</v>
      </c>
      <c r="I13" s="8">
        <v>3567708</v>
      </c>
      <c r="J13" s="8">
        <v>470340</v>
      </c>
      <c r="K13" s="8">
        <v>0</v>
      </c>
      <c r="L13" s="8">
        <v>1669071</v>
      </c>
      <c r="M13" s="8">
        <v>0</v>
      </c>
    </row>
    <row r="14" spans="1:13" ht="13.5" customHeight="1" x14ac:dyDescent="0.2">
      <c r="A14" s="76">
        <v>8</v>
      </c>
      <c r="B14" s="62" t="s">
        <v>52</v>
      </c>
      <c r="C14" s="75" t="s">
        <v>760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</row>
    <row r="15" spans="1:13" ht="15" customHeight="1" x14ac:dyDescent="0.2">
      <c r="A15" s="76">
        <v>9</v>
      </c>
      <c r="B15" s="167" t="s">
        <v>53</v>
      </c>
      <c r="C15" s="9" t="s">
        <v>759</v>
      </c>
      <c r="D15" s="10">
        <f t="shared" ref="D15:M15" si="1">SUM(D11:D14)</f>
        <v>14</v>
      </c>
      <c r="E15" s="10">
        <f t="shared" si="1"/>
        <v>61726316</v>
      </c>
      <c r="F15" s="10">
        <f t="shared" si="1"/>
        <v>5312600</v>
      </c>
      <c r="G15" s="10">
        <f t="shared" si="1"/>
        <v>0</v>
      </c>
      <c r="H15" s="10">
        <f t="shared" si="1"/>
        <v>0</v>
      </c>
      <c r="I15" s="10">
        <f t="shared" si="1"/>
        <v>4233796</v>
      </c>
      <c r="J15" s="10">
        <f t="shared" si="1"/>
        <v>556530</v>
      </c>
      <c r="K15" s="10">
        <f t="shared" si="1"/>
        <v>0</v>
      </c>
      <c r="L15" s="10">
        <f t="shared" si="1"/>
        <v>2988353</v>
      </c>
      <c r="M15" s="10">
        <f t="shared" si="1"/>
        <v>0</v>
      </c>
    </row>
    <row r="16" spans="1:13" ht="13.5" customHeight="1" x14ac:dyDescent="0.2">
      <c r="A16" s="76">
        <v>10</v>
      </c>
      <c r="B16" s="62" t="s">
        <v>54</v>
      </c>
      <c r="C16" s="75" t="s">
        <v>267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17545525</v>
      </c>
    </row>
    <row r="17" spans="1:15" ht="24" customHeight="1" x14ac:dyDescent="0.2">
      <c r="A17" s="76">
        <v>11</v>
      </c>
      <c r="B17" s="62" t="s">
        <v>55</v>
      </c>
      <c r="C17" s="75" t="s">
        <v>295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1728000</v>
      </c>
    </row>
    <row r="18" spans="1:15" ht="24" customHeight="1" x14ac:dyDescent="0.2">
      <c r="A18" s="76">
        <v>12</v>
      </c>
      <c r="B18" s="62" t="s">
        <v>56</v>
      </c>
      <c r="C18" s="75" t="s">
        <v>296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1726800</v>
      </c>
    </row>
    <row r="19" spans="1:15" ht="24" customHeight="1" x14ac:dyDescent="0.2">
      <c r="A19" s="76">
        <v>13</v>
      </c>
      <c r="B19" s="167" t="s">
        <v>98</v>
      </c>
      <c r="C19" s="9" t="s">
        <v>761</v>
      </c>
      <c r="D19" s="10">
        <f>SUM(D16:D18)</f>
        <v>1</v>
      </c>
      <c r="E19" s="10">
        <f t="shared" ref="E19:M19" si="2">SUM(E16:E18)</f>
        <v>0</v>
      </c>
      <c r="F19" s="10">
        <f t="shared" si="2"/>
        <v>0</v>
      </c>
      <c r="G19" s="10">
        <f t="shared" si="2"/>
        <v>0</v>
      </c>
      <c r="H19" s="10">
        <f t="shared" si="2"/>
        <v>0</v>
      </c>
      <c r="I19" s="10">
        <f t="shared" si="2"/>
        <v>0</v>
      </c>
      <c r="J19" s="10">
        <f t="shared" si="2"/>
        <v>0</v>
      </c>
      <c r="K19" s="10">
        <f t="shared" si="2"/>
        <v>0</v>
      </c>
      <c r="L19" s="10">
        <f t="shared" si="2"/>
        <v>0</v>
      </c>
      <c r="M19" s="10">
        <f t="shared" si="2"/>
        <v>21000325</v>
      </c>
      <c r="O19" s="19"/>
    </row>
    <row r="20" spans="1:15" ht="24" customHeight="1" x14ac:dyDescent="0.2">
      <c r="A20" s="76">
        <v>14</v>
      </c>
      <c r="B20" s="168">
        <v>12</v>
      </c>
      <c r="C20" s="49" t="s">
        <v>762</v>
      </c>
      <c r="D20" s="48">
        <f t="shared" ref="D20:M20" si="3">D10+D15+D19</f>
        <v>16</v>
      </c>
      <c r="E20" s="48">
        <f t="shared" si="3"/>
        <v>66982116</v>
      </c>
      <c r="F20" s="48">
        <f t="shared" si="3"/>
        <v>5755400</v>
      </c>
      <c r="G20" s="48">
        <f t="shared" si="3"/>
        <v>0</v>
      </c>
      <c r="H20" s="48">
        <f t="shared" si="3"/>
        <v>0</v>
      </c>
      <c r="I20" s="48">
        <f t="shared" si="3"/>
        <v>4546296</v>
      </c>
      <c r="J20" s="48">
        <f t="shared" si="3"/>
        <v>556530</v>
      </c>
      <c r="K20" s="48">
        <f t="shared" si="3"/>
        <v>0</v>
      </c>
      <c r="L20" s="48">
        <f t="shared" si="3"/>
        <v>2988353</v>
      </c>
      <c r="M20" s="48">
        <f t="shared" si="3"/>
        <v>21000325</v>
      </c>
    </row>
    <row r="21" spans="1:15" ht="24" x14ac:dyDescent="0.2">
      <c r="A21" s="76">
        <v>15</v>
      </c>
      <c r="B21" s="62">
        <v>13</v>
      </c>
      <c r="C21" s="75" t="s">
        <v>174</v>
      </c>
      <c r="D21" s="8">
        <v>16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</row>
    <row r="22" spans="1:15" ht="15" customHeight="1" x14ac:dyDescent="0.2">
      <c r="A22" s="76">
        <v>16</v>
      </c>
      <c r="B22" s="390" t="s">
        <v>546</v>
      </c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2"/>
    </row>
    <row r="23" spans="1:15" ht="13.9" customHeight="1" x14ac:dyDescent="0.2">
      <c r="A23" s="76">
        <v>17</v>
      </c>
      <c r="B23" s="83" t="s">
        <v>47</v>
      </c>
      <c r="C23" s="75" t="s">
        <v>334</v>
      </c>
      <c r="D23" s="8">
        <v>1</v>
      </c>
      <c r="E23" s="8">
        <v>8241700</v>
      </c>
      <c r="F23" s="8">
        <v>500000</v>
      </c>
      <c r="G23" s="8">
        <v>0</v>
      </c>
      <c r="H23" s="8">
        <v>0</v>
      </c>
      <c r="I23" s="8">
        <v>312500</v>
      </c>
      <c r="J23" s="8">
        <v>89397</v>
      </c>
      <c r="K23" s="8">
        <v>0</v>
      </c>
      <c r="L23" s="8">
        <v>0</v>
      </c>
      <c r="M23" s="8">
        <v>0</v>
      </c>
    </row>
    <row r="24" spans="1:15" ht="13.9" customHeight="1" x14ac:dyDescent="0.2">
      <c r="A24" s="76">
        <v>18</v>
      </c>
      <c r="B24" s="83" t="s">
        <v>48</v>
      </c>
      <c r="C24" s="75" t="s">
        <v>834</v>
      </c>
      <c r="D24" s="8">
        <v>1</v>
      </c>
      <c r="E24" s="8">
        <v>10509540</v>
      </c>
      <c r="F24" s="8">
        <v>500000</v>
      </c>
      <c r="G24" s="8">
        <v>0</v>
      </c>
      <c r="H24" s="8">
        <v>0</v>
      </c>
      <c r="I24" s="8">
        <v>312500</v>
      </c>
      <c r="J24" s="8">
        <v>182700</v>
      </c>
      <c r="K24" s="8">
        <v>0</v>
      </c>
      <c r="L24" s="8">
        <v>130860</v>
      </c>
      <c r="M24" s="8">
        <v>0</v>
      </c>
    </row>
    <row r="25" spans="1:15" ht="24" x14ac:dyDescent="0.2">
      <c r="A25" s="76">
        <v>19</v>
      </c>
      <c r="B25" s="83" t="s">
        <v>49</v>
      </c>
      <c r="C25" s="75" t="s">
        <v>756</v>
      </c>
      <c r="D25" s="8">
        <v>1</v>
      </c>
      <c r="E25" s="8">
        <v>4760900</v>
      </c>
      <c r="F25" s="8">
        <v>150000</v>
      </c>
      <c r="G25" s="8">
        <v>0</v>
      </c>
      <c r="H25" s="8">
        <v>0</v>
      </c>
      <c r="I25" s="8">
        <v>312500</v>
      </c>
      <c r="J25" s="8">
        <v>0</v>
      </c>
      <c r="K25" s="8">
        <v>0</v>
      </c>
      <c r="L25" s="8">
        <v>0</v>
      </c>
      <c r="M25" s="8">
        <v>0</v>
      </c>
    </row>
    <row r="26" spans="1:15" ht="24" customHeight="1" x14ac:dyDescent="0.2">
      <c r="A26" s="76">
        <v>20</v>
      </c>
      <c r="B26" s="189" t="s">
        <v>50</v>
      </c>
      <c r="C26" s="9" t="s">
        <v>757</v>
      </c>
      <c r="D26" s="10">
        <f>SUM(D23:D25)</f>
        <v>3</v>
      </c>
      <c r="E26" s="10">
        <f t="shared" ref="E26:M26" si="4">SUM(E23:E25)</f>
        <v>23512140</v>
      </c>
      <c r="F26" s="10">
        <f t="shared" si="4"/>
        <v>1150000</v>
      </c>
      <c r="G26" s="10">
        <f t="shared" si="4"/>
        <v>0</v>
      </c>
      <c r="H26" s="10">
        <f t="shared" si="4"/>
        <v>0</v>
      </c>
      <c r="I26" s="10">
        <f t="shared" si="4"/>
        <v>937500</v>
      </c>
      <c r="J26" s="10">
        <f t="shared" si="4"/>
        <v>272097</v>
      </c>
      <c r="K26" s="10">
        <f t="shared" si="4"/>
        <v>0</v>
      </c>
      <c r="L26" s="10">
        <f t="shared" si="4"/>
        <v>130860</v>
      </c>
      <c r="M26" s="10">
        <f t="shared" si="4"/>
        <v>0</v>
      </c>
    </row>
    <row r="27" spans="1:15" ht="15" customHeight="1" x14ac:dyDescent="0.2">
      <c r="A27" s="76">
        <v>21</v>
      </c>
      <c r="B27" s="280" t="s">
        <v>51</v>
      </c>
      <c r="C27" s="72" t="s">
        <v>758</v>
      </c>
      <c r="D27" s="73">
        <f>D26</f>
        <v>3</v>
      </c>
      <c r="E27" s="73">
        <f t="shared" ref="E27:M27" si="5">E26</f>
        <v>23512140</v>
      </c>
      <c r="F27" s="73">
        <f t="shared" si="5"/>
        <v>1150000</v>
      </c>
      <c r="G27" s="73">
        <f t="shared" si="5"/>
        <v>0</v>
      </c>
      <c r="H27" s="73">
        <f t="shared" si="5"/>
        <v>0</v>
      </c>
      <c r="I27" s="73">
        <f t="shared" si="5"/>
        <v>937500</v>
      </c>
      <c r="J27" s="73">
        <f t="shared" si="5"/>
        <v>272097</v>
      </c>
      <c r="K27" s="73">
        <f t="shared" si="5"/>
        <v>0</v>
      </c>
      <c r="L27" s="73">
        <f t="shared" si="5"/>
        <v>130860</v>
      </c>
      <c r="M27" s="73">
        <f t="shared" si="5"/>
        <v>0</v>
      </c>
    </row>
    <row r="28" spans="1:15" ht="24" x14ac:dyDescent="0.2">
      <c r="A28" s="76">
        <v>22</v>
      </c>
      <c r="B28" s="83" t="s">
        <v>52</v>
      </c>
      <c r="C28" s="75" t="s">
        <v>174</v>
      </c>
      <c r="D28" s="8">
        <v>3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</row>
  </sheetData>
  <mergeCells count="3">
    <mergeCell ref="B4:M4"/>
    <mergeCell ref="B8:M8"/>
    <mergeCell ref="B22:M22"/>
  </mergeCells>
  <phoneticPr fontId="14" type="noConversion"/>
  <pageMargins left="0.75" right="0.75" top="1" bottom="1" header="0.5" footer="0.5"/>
  <pageSetup paperSize="9" scale="8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EC946-1450-46CE-A39A-C5E7CEF6F4D6}">
  <dimension ref="A1:J31"/>
  <sheetViews>
    <sheetView zoomScaleNormal="100" workbookViewId="0"/>
  </sheetViews>
  <sheetFormatPr defaultColWidth="9.140625" defaultRowHeight="12.75" x14ac:dyDescent="0.2"/>
  <cols>
    <col min="1" max="1" width="3.7109375" style="229" customWidth="1"/>
    <col min="2" max="2" width="24.28515625" style="229" customWidth="1"/>
    <col min="3" max="4" width="9.85546875" style="229" customWidth="1"/>
    <col min="5" max="5" width="10.85546875" style="229" bestFit="1" customWidth="1"/>
    <col min="6" max="8" width="9.85546875" style="229" customWidth="1"/>
    <col min="9" max="10" width="9.7109375" style="229" customWidth="1"/>
    <col min="11" max="16384" width="9.140625" style="249"/>
  </cols>
  <sheetData>
    <row r="1" spans="1:10" ht="15" customHeight="1" x14ac:dyDescent="0.2">
      <c r="H1" s="230" t="s">
        <v>655</v>
      </c>
    </row>
    <row r="2" spans="1:10" ht="15" customHeight="1" x14ac:dyDescent="0.2">
      <c r="H2" s="230" t="str">
        <f>'1. melléklet'!E2</f>
        <v>az  5/2026. (V.29.) önkormányzati rendelethez</v>
      </c>
    </row>
    <row r="3" spans="1:10" ht="15" customHeight="1" x14ac:dyDescent="0.2">
      <c r="A3" s="230"/>
    </row>
    <row r="4" spans="1:10" ht="15" customHeight="1" x14ac:dyDescent="0.2">
      <c r="A4" s="393" t="s">
        <v>662</v>
      </c>
      <c r="B4" s="393"/>
      <c r="C4" s="393"/>
      <c r="D4" s="393"/>
      <c r="E4" s="393"/>
      <c r="F4" s="393"/>
      <c r="G4" s="393"/>
      <c r="H4" s="393"/>
    </row>
    <row r="5" spans="1:10" ht="15" customHeight="1" x14ac:dyDescent="0.2"/>
    <row r="6" spans="1:10" ht="15" customHeight="1" x14ac:dyDescent="0.2">
      <c r="A6" s="237"/>
      <c r="B6" s="237" t="s">
        <v>573</v>
      </c>
      <c r="C6" s="236" t="s">
        <v>252</v>
      </c>
      <c r="D6" s="236" t="s">
        <v>635</v>
      </c>
      <c r="E6" s="236" t="s">
        <v>636</v>
      </c>
      <c r="F6" s="236" t="s">
        <v>637</v>
      </c>
      <c r="G6" s="236" t="s">
        <v>245</v>
      </c>
      <c r="H6" s="236" t="s">
        <v>246</v>
      </c>
    </row>
    <row r="7" spans="1:10" s="228" customFormat="1" ht="36" x14ac:dyDescent="0.2">
      <c r="A7" s="259">
        <v>1</v>
      </c>
      <c r="B7" s="236" t="s">
        <v>96</v>
      </c>
      <c r="C7" s="236" t="s">
        <v>763</v>
      </c>
      <c r="D7" s="236" t="s">
        <v>835</v>
      </c>
      <c r="E7" s="236" t="s">
        <v>836</v>
      </c>
      <c r="F7" s="236" t="s">
        <v>837</v>
      </c>
      <c r="G7" s="236" t="s">
        <v>838</v>
      </c>
      <c r="H7" s="236" t="s">
        <v>839</v>
      </c>
      <c r="I7" s="232"/>
      <c r="J7" s="232"/>
    </row>
    <row r="8" spans="1:10" s="228" customFormat="1" ht="15" customHeight="1" x14ac:dyDescent="0.2">
      <c r="A8" s="237">
        <v>2</v>
      </c>
      <c r="B8" s="394" t="s">
        <v>70</v>
      </c>
      <c r="C8" s="395"/>
      <c r="D8" s="395"/>
      <c r="E8" s="395"/>
      <c r="F8" s="395"/>
      <c r="G8" s="395"/>
      <c r="H8" s="396"/>
      <c r="I8" s="232"/>
      <c r="J8" s="232"/>
    </row>
    <row r="9" spans="1:10" s="228" customFormat="1" ht="24" x14ac:dyDescent="0.2">
      <c r="A9" s="259">
        <v>3</v>
      </c>
      <c r="B9" s="239" t="s">
        <v>638</v>
      </c>
      <c r="C9" s="260">
        <f>'4. melléklet'!C10</f>
        <v>71953352</v>
      </c>
      <c r="D9" s="260">
        <f>'4. melléklet'!D10</f>
        <v>77098344</v>
      </c>
      <c r="E9" s="260">
        <f>'4. melléklet'!E10</f>
        <v>77098344</v>
      </c>
      <c r="F9" s="260">
        <v>72483167</v>
      </c>
      <c r="G9" s="8">
        <v>65000000</v>
      </c>
      <c r="H9" s="8">
        <v>65000000</v>
      </c>
      <c r="I9" s="232"/>
      <c r="J9" s="232"/>
    </row>
    <row r="10" spans="1:10" s="228" customFormat="1" ht="24" x14ac:dyDescent="0.2">
      <c r="A10" s="237">
        <v>4</v>
      </c>
      <c r="B10" s="239" t="s">
        <v>310</v>
      </c>
      <c r="C10" s="260">
        <f>'4. melléklet'!C11</f>
        <v>5886500</v>
      </c>
      <c r="D10" s="260">
        <f>'4. melléklet'!D11</f>
        <v>22813192</v>
      </c>
      <c r="E10" s="260">
        <f>'4. melléklet'!E11</f>
        <v>22813192</v>
      </c>
      <c r="F10" s="260">
        <v>15256684</v>
      </c>
      <c r="G10" s="8">
        <v>5000000</v>
      </c>
      <c r="H10" s="8">
        <v>5000000</v>
      </c>
      <c r="I10" s="232"/>
      <c r="J10" s="232"/>
    </row>
    <row r="11" spans="1:10" s="228" customFormat="1" ht="15" customHeight="1" x14ac:dyDescent="0.2">
      <c r="A11" s="259">
        <v>5</v>
      </c>
      <c r="B11" s="239" t="s">
        <v>71</v>
      </c>
      <c r="C11" s="260">
        <f>'4. melléklet'!C13</f>
        <v>154000000</v>
      </c>
      <c r="D11" s="260">
        <f>'4. melléklet'!D13</f>
        <v>180400000</v>
      </c>
      <c r="E11" s="260">
        <f>'4. melléklet'!E13</f>
        <v>180467376</v>
      </c>
      <c r="F11" s="260">
        <v>180000000</v>
      </c>
      <c r="G11" s="8">
        <v>156000000</v>
      </c>
      <c r="H11" s="8">
        <v>157000000</v>
      </c>
      <c r="I11" s="232"/>
      <c r="J11" s="232"/>
    </row>
    <row r="12" spans="1:10" s="228" customFormat="1" ht="15" customHeight="1" x14ac:dyDescent="0.2">
      <c r="A12" s="237">
        <v>6</v>
      </c>
      <c r="B12" s="239" t="s">
        <v>20</v>
      </c>
      <c r="C12" s="260">
        <f>'5. melléklet'!C13</f>
        <v>174765793</v>
      </c>
      <c r="D12" s="260">
        <f>'5. melléklet'!D13</f>
        <v>221387602</v>
      </c>
      <c r="E12" s="260">
        <f>'5. melléklet'!E13</f>
        <v>221401862</v>
      </c>
      <c r="F12" s="260">
        <v>168648742</v>
      </c>
      <c r="G12" s="8">
        <v>155000000</v>
      </c>
      <c r="H12" s="8">
        <v>157500000</v>
      </c>
      <c r="I12" s="232"/>
      <c r="J12" s="261"/>
    </row>
    <row r="13" spans="1:10" s="228" customFormat="1" ht="24" x14ac:dyDescent="0.2">
      <c r="A13" s="259">
        <v>7</v>
      </c>
      <c r="B13" s="239" t="s">
        <v>314</v>
      </c>
      <c r="C13" s="260">
        <f>'5. melléklet'!C14</f>
        <v>7078581</v>
      </c>
      <c r="D13" s="260">
        <f>'5. melléklet'!D14</f>
        <v>7118581</v>
      </c>
      <c r="E13" s="260">
        <f>'5. melléklet'!E14</f>
        <v>7118771</v>
      </c>
      <c r="F13" s="260">
        <v>7000000</v>
      </c>
      <c r="G13" s="8">
        <v>0</v>
      </c>
      <c r="H13" s="8">
        <v>0</v>
      </c>
      <c r="I13" s="232"/>
      <c r="J13" s="232"/>
    </row>
    <row r="14" spans="1:10" s="228" customFormat="1" ht="24" x14ac:dyDescent="0.2">
      <c r="A14" s="237">
        <v>8</v>
      </c>
      <c r="B14" s="239" t="s">
        <v>311</v>
      </c>
      <c r="C14" s="260">
        <f>'4. melléklet'!C12</f>
        <v>0</v>
      </c>
      <c r="D14" s="260">
        <f>'4. melléklet'!D12</f>
        <v>7814880</v>
      </c>
      <c r="E14" s="260">
        <f>'4. melléklet'!E12</f>
        <v>7814880</v>
      </c>
      <c r="F14" s="260">
        <v>39106510</v>
      </c>
      <c r="G14" s="8">
        <v>0</v>
      </c>
      <c r="H14" s="8">
        <v>0</v>
      </c>
      <c r="I14" s="232"/>
      <c r="J14" s="232"/>
    </row>
    <row r="15" spans="1:10" s="228" customFormat="1" ht="15" customHeight="1" x14ac:dyDescent="0.2">
      <c r="A15" s="259">
        <v>9</v>
      </c>
      <c r="B15" s="239" t="s">
        <v>313</v>
      </c>
      <c r="C15" s="260">
        <f>'4. melléklet'!C18</f>
        <v>0</v>
      </c>
      <c r="D15" s="260">
        <f>'4. melléklet'!D18</f>
        <v>180032000</v>
      </c>
      <c r="E15" s="260">
        <f>'4. melléklet'!E18</f>
        <v>180032000</v>
      </c>
      <c r="F15" s="260">
        <v>0</v>
      </c>
      <c r="G15" s="8">
        <v>3500000</v>
      </c>
      <c r="H15" s="8">
        <v>3500000</v>
      </c>
      <c r="I15" s="232"/>
      <c r="J15" s="232"/>
    </row>
    <row r="16" spans="1:10" s="228" customFormat="1" ht="24" customHeight="1" x14ac:dyDescent="0.2">
      <c r="A16" s="237">
        <v>10</v>
      </c>
      <c r="B16" s="239" t="s">
        <v>315</v>
      </c>
      <c r="C16" s="260">
        <f>'4. melléklet'!C20</f>
        <v>65040</v>
      </c>
      <c r="D16" s="260">
        <f>'4. melléklet'!D20</f>
        <v>0</v>
      </c>
      <c r="E16" s="260">
        <f>'4. melléklet'!E20</f>
        <v>0</v>
      </c>
      <c r="F16" s="260">
        <v>65040</v>
      </c>
      <c r="G16" s="8">
        <v>0</v>
      </c>
      <c r="H16" s="8">
        <v>0</v>
      </c>
      <c r="I16" s="232"/>
      <c r="J16" s="232"/>
    </row>
    <row r="17" spans="1:10" s="228" customFormat="1" ht="24" x14ac:dyDescent="0.2">
      <c r="A17" s="259">
        <v>11</v>
      </c>
      <c r="B17" s="239" t="s">
        <v>78</v>
      </c>
      <c r="C17" s="260">
        <f>'4. melléklet'!C23</f>
        <v>0</v>
      </c>
      <c r="D17" s="260">
        <f>'4. melléklet'!D23</f>
        <v>4725923</v>
      </c>
      <c r="E17" s="260">
        <f>'4. melléklet'!E23</f>
        <v>4725923</v>
      </c>
      <c r="F17" s="260">
        <v>0</v>
      </c>
      <c r="G17" s="8">
        <v>0</v>
      </c>
      <c r="H17" s="8">
        <v>0</v>
      </c>
      <c r="I17" s="232"/>
      <c r="J17" s="232"/>
    </row>
    <row r="18" spans="1:10" s="228" customFormat="1" ht="24" x14ac:dyDescent="0.2">
      <c r="A18" s="237">
        <v>12</v>
      </c>
      <c r="B18" s="239" t="s">
        <v>535</v>
      </c>
      <c r="C18" s="260">
        <f>'4. melléklet'!C22</f>
        <v>214580062</v>
      </c>
      <c r="D18" s="260">
        <f>'4. melléklet'!D22</f>
        <v>214580062</v>
      </c>
      <c r="E18" s="260">
        <f>'4. melléklet'!E22</f>
        <v>214580062</v>
      </c>
      <c r="F18" s="260">
        <v>398163336</v>
      </c>
      <c r="G18" s="8">
        <v>100000000</v>
      </c>
      <c r="H18" s="8">
        <v>100000000</v>
      </c>
      <c r="I18" s="232"/>
      <c r="J18" s="232"/>
    </row>
    <row r="19" spans="1:10" s="228" customFormat="1" ht="15" customHeight="1" x14ac:dyDescent="0.2">
      <c r="A19" s="259">
        <v>13</v>
      </c>
      <c r="B19" s="262" t="s">
        <v>115</v>
      </c>
      <c r="C19" s="263">
        <f t="shared" ref="C19:H19" si="0">SUM(C9:C18)</f>
        <v>628329328</v>
      </c>
      <c r="D19" s="263">
        <f t="shared" si="0"/>
        <v>915970584</v>
      </c>
      <c r="E19" s="263">
        <f t="shared" si="0"/>
        <v>916052410</v>
      </c>
      <c r="F19" s="263">
        <f t="shared" si="0"/>
        <v>880723479</v>
      </c>
      <c r="G19" s="263">
        <f t="shared" si="0"/>
        <v>484500000</v>
      </c>
      <c r="H19" s="263">
        <f t="shared" si="0"/>
        <v>488000000</v>
      </c>
      <c r="I19" s="232"/>
      <c r="J19" s="232"/>
    </row>
    <row r="20" spans="1:10" s="228" customFormat="1" ht="15" customHeight="1" x14ac:dyDescent="0.2">
      <c r="A20" s="237">
        <v>14</v>
      </c>
      <c r="B20" s="394" t="s">
        <v>79</v>
      </c>
      <c r="C20" s="395"/>
      <c r="D20" s="395"/>
      <c r="E20" s="395"/>
      <c r="F20" s="395"/>
      <c r="G20" s="395"/>
      <c r="H20" s="396"/>
      <c r="I20" s="232"/>
      <c r="J20" s="232"/>
    </row>
    <row r="21" spans="1:10" s="228" customFormat="1" ht="15" customHeight="1" x14ac:dyDescent="0.2">
      <c r="A21" s="259">
        <v>15</v>
      </c>
      <c r="B21" s="243" t="s">
        <v>30</v>
      </c>
      <c r="C21" s="260">
        <f>'5. melléklet'!H8</f>
        <v>131497883</v>
      </c>
      <c r="D21" s="260">
        <f>'5. melléklet'!I8</f>
        <v>135063535</v>
      </c>
      <c r="E21" s="260">
        <f>'5. melléklet'!J8</f>
        <v>134972055</v>
      </c>
      <c r="F21" s="260">
        <v>141929417</v>
      </c>
      <c r="G21" s="260">
        <v>137500000</v>
      </c>
      <c r="H21" s="260">
        <v>140000000</v>
      </c>
      <c r="I21" s="232"/>
      <c r="J21" s="232"/>
    </row>
    <row r="22" spans="1:10" s="228" customFormat="1" ht="24" x14ac:dyDescent="0.2">
      <c r="A22" s="237">
        <v>16</v>
      </c>
      <c r="B22" s="243" t="s">
        <v>639</v>
      </c>
      <c r="C22" s="260">
        <f>'5. melléklet'!H9</f>
        <v>17576358</v>
      </c>
      <c r="D22" s="260">
        <f>'5. melléklet'!I9</f>
        <v>17382685</v>
      </c>
      <c r="E22" s="260">
        <f>'5. melléklet'!J9</f>
        <v>17382685</v>
      </c>
      <c r="F22" s="260">
        <v>19743388</v>
      </c>
      <c r="G22" s="260">
        <v>18000000</v>
      </c>
      <c r="H22" s="260">
        <v>18500000</v>
      </c>
      <c r="I22" s="232"/>
      <c r="J22" s="232"/>
    </row>
    <row r="23" spans="1:10" s="228" customFormat="1" ht="15" customHeight="1" x14ac:dyDescent="0.2">
      <c r="A23" s="259">
        <v>17</v>
      </c>
      <c r="B23" s="243" t="s">
        <v>31</v>
      </c>
      <c r="C23" s="260">
        <f>'5. melléklet'!H10+'5. melléklet'!H20</f>
        <v>208842555</v>
      </c>
      <c r="D23" s="260">
        <f>'5. melléklet'!I10+'5. melléklet'!I20</f>
        <v>250046854</v>
      </c>
      <c r="E23" s="260">
        <f>'5. melléklet'!J10+'5. melléklet'!J20</f>
        <v>239202428</v>
      </c>
      <c r="F23" s="260">
        <v>223827050</v>
      </c>
      <c r="G23" s="260">
        <v>195000000</v>
      </c>
      <c r="H23" s="260">
        <v>196500000</v>
      </c>
      <c r="I23" s="232"/>
      <c r="J23" s="232"/>
    </row>
    <row r="24" spans="1:10" ht="15" customHeight="1" x14ac:dyDescent="0.2">
      <c r="A24" s="237">
        <v>18</v>
      </c>
      <c r="B24" s="243" t="s">
        <v>32</v>
      </c>
      <c r="C24" s="260">
        <f>'5. melléklet'!H11</f>
        <v>3000000</v>
      </c>
      <c r="D24" s="260">
        <f>'5. melléklet'!I11</f>
        <v>3000000</v>
      </c>
      <c r="E24" s="260">
        <f>'5. melléklet'!J11</f>
        <v>1928972</v>
      </c>
      <c r="F24" s="260">
        <v>2500000</v>
      </c>
      <c r="G24" s="260">
        <v>3000000</v>
      </c>
      <c r="H24" s="260">
        <v>3000000</v>
      </c>
    </row>
    <row r="25" spans="1:10" s="228" customFormat="1" ht="15" customHeight="1" x14ac:dyDescent="0.2">
      <c r="A25" s="259">
        <v>19</v>
      </c>
      <c r="B25" s="243" t="s">
        <v>495</v>
      </c>
      <c r="C25" s="260">
        <f>'5. melléklet'!H12+'5. melléklet'!H13+'5. melléklet'!H14</f>
        <v>47994743</v>
      </c>
      <c r="D25" s="260">
        <f>'5. melléklet'!I12+'5. melléklet'!I13+'5. melléklet'!I14</f>
        <v>51758685</v>
      </c>
      <c r="E25" s="260">
        <f>'5. melléklet'!J12+'5. melléklet'!J13+'5. melléklet'!J14</f>
        <v>50955302</v>
      </c>
      <c r="F25" s="260">
        <v>59264639</v>
      </c>
      <c r="G25" s="260">
        <v>39000000</v>
      </c>
      <c r="H25" s="260">
        <v>39000000</v>
      </c>
      <c r="I25" s="232"/>
      <c r="J25" s="261"/>
    </row>
    <row r="26" spans="1:10" s="228" customFormat="1" ht="15" customHeight="1" x14ac:dyDescent="0.2">
      <c r="A26" s="237">
        <v>20</v>
      </c>
      <c r="B26" s="243" t="s">
        <v>159</v>
      </c>
      <c r="C26" s="260">
        <f>'5. melléklet'!H19</f>
        <v>84603828</v>
      </c>
      <c r="D26" s="260">
        <f>'5. melléklet'!I19</f>
        <v>93573036</v>
      </c>
      <c r="E26" s="260">
        <f>'5. melléklet'!J19</f>
        <v>60973449</v>
      </c>
      <c r="F26" s="260">
        <v>97598950</v>
      </c>
      <c r="G26" s="260">
        <v>30000000</v>
      </c>
      <c r="H26" s="260">
        <v>30000000</v>
      </c>
      <c r="I26" s="232"/>
      <c r="J26" s="232"/>
    </row>
    <row r="27" spans="1:10" s="228" customFormat="1" ht="15" customHeight="1" x14ac:dyDescent="0.2">
      <c r="A27" s="259">
        <v>21</v>
      </c>
      <c r="B27" s="243" t="s">
        <v>160</v>
      </c>
      <c r="C27" s="260">
        <f>'5. melléklet'!H21</f>
        <v>33848640</v>
      </c>
      <c r="D27" s="260">
        <f>'5. melléklet'!I21</f>
        <v>34103009</v>
      </c>
      <c r="E27" s="260">
        <f>'5. melléklet'!J21</f>
        <v>7894792</v>
      </c>
      <c r="F27" s="260">
        <v>33085540</v>
      </c>
      <c r="G27" s="260">
        <v>35000000</v>
      </c>
      <c r="H27" s="260">
        <v>35000000</v>
      </c>
      <c r="I27" s="232"/>
      <c r="J27" s="232"/>
    </row>
    <row r="28" spans="1:10" s="228" customFormat="1" ht="15" customHeight="1" x14ac:dyDescent="0.2">
      <c r="A28" s="237">
        <v>22</v>
      </c>
      <c r="B28" s="264" t="s">
        <v>342</v>
      </c>
      <c r="C28" s="260">
        <f>'5. melléklet'!H22</f>
        <v>0</v>
      </c>
      <c r="D28" s="260">
        <f>'5. melléklet'!I22</f>
        <v>0</v>
      </c>
      <c r="E28" s="260">
        <f>'5. melléklet'!J22</f>
        <v>0</v>
      </c>
      <c r="F28" s="260">
        <v>500000</v>
      </c>
      <c r="G28" s="260">
        <v>0</v>
      </c>
      <c r="H28" s="260">
        <v>0</v>
      </c>
      <c r="I28" s="232"/>
      <c r="J28" s="232"/>
    </row>
    <row r="29" spans="1:10" s="228" customFormat="1" ht="15" customHeight="1" x14ac:dyDescent="0.2">
      <c r="A29" s="259">
        <v>23</v>
      </c>
      <c r="B29" s="239" t="s">
        <v>84</v>
      </c>
      <c r="C29" s="260">
        <f>'5. melléklet'!H26</f>
        <v>2171220</v>
      </c>
      <c r="D29" s="260">
        <f>'5. melléklet'!I26</f>
        <v>4579391</v>
      </c>
      <c r="E29" s="260">
        <f>'5. melléklet'!J26</f>
        <v>4579391</v>
      </c>
      <c r="F29" s="260">
        <v>2317752</v>
      </c>
      <c r="G29" s="260">
        <v>0</v>
      </c>
      <c r="H29" s="260">
        <v>0</v>
      </c>
      <c r="I29" s="232"/>
      <c r="J29" s="232"/>
    </row>
    <row r="30" spans="1:10" ht="15" customHeight="1" x14ac:dyDescent="0.2">
      <c r="A30" s="237">
        <v>24</v>
      </c>
      <c r="B30" s="239" t="s">
        <v>81</v>
      </c>
      <c r="C30" s="260">
        <f>'5. melléklet'!H15+'5. melléklet'!H23</f>
        <v>98794101</v>
      </c>
      <c r="D30" s="260">
        <f>'5. melléklet'!I15+'5. melléklet'!I23</f>
        <v>326463389</v>
      </c>
      <c r="E30" s="260">
        <f>'5. melléklet'!J15</f>
        <v>0</v>
      </c>
      <c r="F30" s="260">
        <v>299956743</v>
      </c>
      <c r="G30" s="260">
        <v>27000000</v>
      </c>
      <c r="H30" s="260">
        <v>26000000</v>
      </c>
    </row>
    <row r="31" spans="1:10" ht="15" customHeight="1" x14ac:dyDescent="0.2">
      <c r="A31" s="259">
        <v>25</v>
      </c>
      <c r="B31" s="262" t="s">
        <v>226</v>
      </c>
      <c r="C31" s="263">
        <f>SUM(C21:C30)</f>
        <v>628329328</v>
      </c>
      <c r="D31" s="263">
        <f t="shared" ref="D31:H31" si="1">SUM(D21:D30)</f>
        <v>915970584</v>
      </c>
      <c r="E31" s="263">
        <f t="shared" si="1"/>
        <v>517889074</v>
      </c>
      <c r="F31" s="263">
        <f t="shared" si="1"/>
        <v>880723479</v>
      </c>
      <c r="G31" s="263">
        <f t="shared" si="1"/>
        <v>484500000</v>
      </c>
      <c r="H31" s="263">
        <f t="shared" si="1"/>
        <v>488000000</v>
      </c>
    </row>
  </sheetData>
  <sheetProtection selectLockedCells="1" selectUnlockedCells="1"/>
  <mergeCells count="3">
    <mergeCell ref="A4:H4"/>
    <mergeCell ref="B8:H8"/>
    <mergeCell ref="B20:H20"/>
  </mergeCells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3301-2A69-46E7-A2CA-B29890E7B26F}">
  <dimension ref="A1:H24"/>
  <sheetViews>
    <sheetView zoomScaleNormal="100" workbookViewId="0"/>
  </sheetViews>
  <sheetFormatPr defaultColWidth="8.85546875" defaultRowHeight="12.75" x14ac:dyDescent="0.2"/>
  <cols>
    <col min="1" max="1" width="4.28515625" style="201" customWidth="1"/>
    <col min="2" max="2" width="24.7109375" style="31" customWidth="1"/>
    <col min="3" max="6" width="9.7109375" style="31" customWidth="1"/>
    <col min="7" max="8" width="9.7109375" style="30" customWidth="1"/>
    <col min="9" max="16384" width="8.85546875" style="30"/>
  </cols>
  <sheetData>
    <row r="1" spans="1:8" s="27" customFormat="1" ht="15" customHeight="1" x14ac:dyDescent="0.2">
      <c r="A1" s="192"/>
      <c r="H1" s="45" t="s">
        <v>256</v>
      </c>
    </row>
    <row r="2" spans="1:8" s="27" customFormat="1" ht="15" customHeight="1" x14ac:dyDescent="0.2">
      <c r="A2" s="192"/>
      <c r="B2" s="31"/>
      <c r="C2" s="31"/>
      <c r="D2" s="31"/>
      <c r="E2" s="31"/>
      <c r="F2" s="31"/>
      <c r="G2" s="31"/>
      <c r="H2" s="45" t="str">
        <f>'1. melléklet'!E2</f>
        <v>az  5/2026. (V.29.) önkormányzati rendelethez</v>
      </c>
    </row>
    <row r="3" spans="1:8" s="27" customFormat="1" ht="15" customHeight="1" x14ac:dyDescent="0.2">
      <c r="A3" s="192"/>
      <c r="B3" s="28"/>
      <c r="C3" s="28"/>
      <c r="D3" s="28"/>
      <c r="E3" s="28"/>
      <c r="F3" s="28"/>
    </row>
    <row r="4" spans="1:8" s="27" customFormat="1" ht="18" customHeight="1" x14ac:dyDescent="0.2">
      <c r="A4" s="397" t="s">
        <v>572</v>
      </c>
      <c r="B4" s="397"/>
      <c r="C4" s="397"/>
      <c r="D4" s="397"/>
      <c r="E4" s="397"/>
      <c r="F4" s="397"/>
      <c r="G4" s="397"/>
      <c r="H4" s="397"/>
    </row>
    <row r="5" spans="1:8" s="27" customFormat="1" ht="6.6" customHeight="1" x14ac:dyDescent="0.2">
      <c r="A5" s="193"/>
      <c r="B5" s="28"/>
      <c r="C5" s="28"/>
      <c r="D5" s="28"/>
      <c r="E5" s="28"/>
      <c r="F5" s="28"/>
      <c r="G5" s="28"/>
    </row>
    <row r="6" spans="1:8" ht="15" customHeight="1" x14ac:dyDescent="0.2">
      <c r="A6" s="194"/>
      <c r="B6" s="100" t="s">
        <v>573</v>
      </c>
      <c r="C6" s="100" t="s">
        <v>252</v>
      </c>
      <c r="D6" s="100" t="s">
        <v>242</v>
      </c>
      <c r="E6" s="100" t="s">
        <v>243</v>
      </c>
      <c r="F6" s="100" t="s">
        <v>244</v>
      </c>
      <c r="G6" s="100" t="s">
        <v>245</v>
      </c>
      <c r="H6" s="100" t="s">
        <v>246</v>
      </c>
    </row>
    <row r="7" spans="1:8" s="27" customFormat="1" ht="24" x14ac:dyDescent="0.2">
      <c r="A7" s="170">
        <v>1</v>
      </c>
      <c r="B7" s="99" t="s">
        <v>96</v>
      </c>
      <c r="C7" s="62" t="s">
        <v>109</v>
      </c>
      <c r="D7" s="62" t="s">
        <v>110</v>
      </c>
      <c r="E7" s="62" t="s">
        <v>111</v>
      </c>
      <c r="F7" s="99" t="s">
        <v>677</v>
      </c>
      <c r="G7" s="99" t="s">
        <v>764</v>
      </c>
      <c r="H7" s="99" t="s">
        <v>840</v>
      </c>
    </row>
    <row r="8" spans="1:8" s="27" customFormat="1" ht="15" customHeight="1" x14ac:dyDescent="0.2">
      <c r="A8" s="170">
        <v>2</v>
      </c>
      <c r="B8" s="119" t="s">
        <v>574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</row>
    <row r="9" spans="1:8" s="27" customFormat="1" ht="24" x14ac:dyDescent="0.2">
      <c r="A9" s="170">
        <v>3</v>
      </c>
      <c r="B9" s="119" t="s">
        <v>575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</row>
    <row r="10" spans="1:8" s="27" customFormat="1" ht="15" customHeight="1" x14ac:dyDescent="0.2">
      <c r="A10" s="170">
        <v>4</v>
      </c>
      <c r="B10" s="119" t="s">
        <v>576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s="27" customFormat="1" ht="15" customHeight="1" x14ac:dyDescent="0.2">
      <c r="A11" s="170">
        <v>5</v>
      </c>
      <c r="B11" s="119" t="s">
        <v>577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</row>
    <row r="12" spans="1:8" s="27" customFormat="1" ht="48" x14ac:dyDescent="0.2">
      <c r="A12" s="170">
        <v>6</v>
      </c>
      <c r="B12" s="119" t="s">
        <v>578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</row>
    <row r="13" spans="1:8" s="27" customFormat="1" ht="36" x14ac:dyDescent="0.2">
      <c r="A13" s="170">
        <v>7</v>
      </c>
      <c r="B13" s="119" t="s">
        <v>579</v>
      </c>
      <c r="C13" s="99">
        <v>0</v>
      </c>
      <c r="D13" s="99">
        <v>0</v>
      </c>
      <c r="E13" s="99">
        <v>0</v>
      </c>
      <c r="F13" s="99">
        <v>0</v>
      </c>
      <c r="G13" s="99">
        <v>0</v>
      </c>
      <c r="H13" s="99">
        <v>0</v>
      </c>
    </row>
    <row r="14" spans="1:8" s="27" customFormat="1" ht="24" x14ac:dyDescent="0.2">
      <c r="A14" s="170">
        <v>8</v>
      </c>
      <c r="B14" s="195" t="s">
        <v>580</v>
      </c>
      <c r="C14" s="196">
        <f t="shared" ref="C14:D14" si="0">SUM(C8:C13)</f>
        <v>0</v>
      </c>
      <c r="D14" s="196">
        <f t="shared" si="0"/>
        <v>0</v>
      </c>
      <c r="E14" s="196">
        <f>SUM(E8:E13)</f>
        <v>0</v>
      </c>
      <c r="F14" s="196">
        <f>SUM(F8:F13)</f>
        <v>0</v>
      </c>
      <c r="G14" s="196">
        <f t="shared" ref="G14:H14" si="1">SUM(G8:G13)</f>
        <v>0</v>
      </c>
      <c r="H14" s="196">
        <f t="shared" si="1"/>
        <v>0</v>
      </c>
    </row>
    <row r="15" spans="1:8" s="27" customFormat="1" ht="24" x14ac:dyDescent="0.2">
      <c r="A15" s="170">
        <v>9</v>
      </c>
      <c r="B15" s="119" t="s">
        <v>581</v>
      </c>
      <c r="C15" s="198">
        <f>'6. melléklet'!E19+'6. melléklet'!E20</f>
        <v>153000000</v>
      </c>
      <c r="D15" s="198">
        <f>'6. melléklet'!F19+'6. melléklet'!F20</f>
        <v>179500000</v>
      </c>
      <c r="E15" s="198">
        <f>'6. melléklet'!G19+'6. melléklet'!G20</f>
        <v>179562057</v>
      </c>
      <c r="F15" s="288">
        <v>153500000</v>
      </c>
      <c r="G15" s="288">
        <v>154500000</v>
      </c>
      <c r="H15" s="288">
        <v>155500000</v>
      </c>
    </row>
    <row r="16" spans="1:8" s="27" customFormat="1" ht="48" customHeight="1" x14ac:dyDescent="0.2">
      <c r="A16" s="170">
        <v>10</v>
      </c>
      <c r="B16" s="119" t="s">
        <v>582</v>
      </c>
      <c r="C16" s="198">
        <f>'6. melléklet'!E41</f>
        <v>0</v>
      </c>
      <c r="D16" s="198">
        <f>'6. melléklet'!F41</f>
        <v>180032000</v>
      </c>
      <c r="E16" s="198">
        <f>'6. melléklet'!G41</f>
        <v>180032000</v>
      </c>
      <c r="F16" s="288">
        <v>0</v>
      </c>
      <c r="G16" s="288">
        <v>0</v>
      </c>
      <c r="H16" s="288">
        <v>0</v>
      </c>
    </row>
    <row r="17" spans="1:8" s="27" customFormat="1" ht="24" x14ac:dyDescent="0.2">
      <c r="A17" s="170">
        <v>11</v>
      </c>
      <c r="B17" s="119" t="s">
        <v>583</v>
      </c>
      <c r="C17" s="99">
        <v>0</v>
      </c>
      <c r="D17" s="99">
        <v>0</v>
      </c>
      <c r="E17" s="99">
        <v>0</v>
      </c>
      <c r="F17" s="288">
        <v>0</v>
      </c>
      <c r="G17" s="288">
        <v>0</v>
      </c>
      <c r="H17" s="288">
        <v>0</v>
      </c>
    </row>
    <row r="18" spans="1:8" s="27" customFormat="1" ht="48" x14ac:dyDescent="0.2">
      <c r="A18" s="170">
        <v>12</v>
      </c>
      <c r="B18" s="119" t="s">
        <v>584</v>
      </c>
      <c r="C18" s="198">
        <v>0</v>
      </c>
      <c r="D18" s="198">
        <v>0</v>
      </c>
      <c r="E18" s="198">
        <v>0</v>
      </c>
      <c r="F18" s="288">
        <v>3500000</v>
      </c>
      <c r="G18" s="288">
        <v>3500000</v>
      </c>
      <c r="H18" s="288">
        <v>3500000</v>
      </c>
    </row>
    <row r="19" spans="1:8" s="27" customFormat="1" ht="15" customHeight="1" x14ac:dyDescent="0.2">
      <c r="A19" s="170">
        <v>13</v>
      </c>
      <c r="B19" s="197" t="s">
        <v>585</v>
      </c>
      <c r="C19" s="198">
        <f>'6. melléklet'!E23</f>
        <v>1000000</v>
      </c>
      <c r="D19" s="198">
        <f>'6. melléklet'!F23</f>
        <v>900000</v>
      </c>
      <c r="E19" s="198">
        <f>'6. melléklet'!G23</f>
        <v>905319</v>
      </c>
      <c r="F19" s="288">
        <v>1500000</v>
      </c>
      <c r="G19" s="288">
        <v>1500000</v>
      </c>
      <c r="H19" s="288">
        <v>1500000</v>
      </c>
    </row>
    <row r="20" spans="1:8" s="27" customFormat="1" ht="24" x14ac:dyDescent="0.2">
      <c r="A20" s="170">
        <v>14</v>
      </c>
      <c r="B20" s="119" t="s">
        <v>587</v>
      </c>
      <c r="C20" s="99">
        <v>0</v>
      </c>
      <c r="D20" s="198">
        <v>0</v>
      </c>
      <c r="E20" s="99">
        <v>0</v>
      </c>
      <c r="F20" s="288">
        <v>0</v>
      </c>
      <c r="G20" s="288">
        <v>0</v>
      </c>
      <c r="H20" s="288">
        <v>0</v>
      </c>
    </row>
    <row r="21" spans="1:8" s="27" customFormat="1" ht="15" customHeight="1" x14ac:dyDescent="0.2">
      <c r="A21" s="170">
        <v>15</v>
      </c>
      <c r="B21" s="199" t="s">
        <v>586</v>
      </c>
      <c r="C21" s="200">
        <f>SUM(C15:C20)</f>
        <v>154000000</v>
      </c>
      <c r="D21" s="200">
        <f t="shared" ref="D21:H21" si="2">SUM(D15:D20)</f>
        <v>360432000</v>
      </c>
      <c r="E21" s="200">
        <f t="shared" si="2"/>
        <v>360499376</v>
      </c>
      <c r="F21" s="200">
        <f t="shared" si="2"/>
        <v>158500000</v>
      </c>
      <c r="G21" s="200">
        <f t="shared" si="2"/>
        <v>159500000</v>
      </c>
      <c r="H21" s="200">
        <f t="shared" si="2"/>
        <v>160500000</v>
      </c>
    </row>
    <row r="22" spans="1:8" s="27" customFormat="1" ht="15" customHeight="1" x14ac:dyDescent="0.2">
      <c r="A22" s="170">
        <v>16</v>
      </c>
      <c r="B22" s="197" t="s">
        <v>236</v>
      </c>
      <c r="C22" s="198">
        <f t="shared" ref="C22:D22" si="3">C21*0.5</f>
        <v>77000000</v>
      </c>
      <c r="D22" s="198">
        <f t="shared" si="3"/>
        <v>180216000</v>
      </c>
      <c r="E22" s="198">
        <f>E21*0.5</f>
        <v>180249688</v>
      </c>
      <c r="F22" s="198">
        <f>F21*0.5</f>
        <v>79250000</v>
      </c>
      <c r="G22" s="198">
        <f t="shared" ref="G22:H22" si="4">G21*0.5</f>
        <v>79750000</v>
      </c>
      <c r="H22" s="198">
        <f t="shared" si="4"/>
        <v>80250000</v>
      </c>
    </row>
    <row r="23" spans="1:8" s="27" customFormat="1" ht="24" x14ac:dyDescent="0.2">
      <c r="A23" s="170">
        <v>17</v>
      </c>
      <c r="B23" s="119" t="s">
        <v>237</v>
      </c>
      <c r="C23" s="198">
        <v>0</v>
      </c>
      <c r="D23" s="198">
        <v>0</v>
      </c>
      <c r="E23" s="198">
        <v>0</v>
      </c>
      <c r="F23" s="198">
        <v>0</v>
      </c>
      <c r="G23" s="198">
        <v>0</v>
      </c>
      <c r="H23" s="198">
        <v>0</v>
      </c>
    </row>
    <row r="24" spans="1:8" s="27" customFormat="1" ht="48" x14ac:dyDescent="0.2">
      <c r="A24" s="170">
        <v>18</v>
      </c>
      <c r="B24" s="119" t="s">
        <v>238</v>
      </c>
      <c r="C24" s="198">
        <f t="shared" ref="C24:D24" si="5">SUM(C22:C23)</f>
        <v>77000000</v>
      </c>
      <c r="D24" s="198">
        <f t="shared" si="5"/>
        <v>180216000</v>
      </c>
      <c r="E24" s="198">
        <f>SUM(E22:E23)</f>
        <v>180249688</v>
      </c>
      <c r="F24" s="198">
        <f>SUM(F22:F23)</f>
        <v>79250000</v>
      </c>
      <c r="G24" s="198">
        <f t="shared" ref="G24:H24" si="6">SUM(G22:G23)</f>
        <v>79750000</v>
      </c>
      <c r="H24" s="198">
        <f t="shared" si="6"/>
        <v>80250000</v>
      </c>
    </row>
  </sheetData>
  <sheetProtection selectLockedCells="1" selectUnlockedCells="1"/>
  <mergeCells count="1">
    <mergeCell ref="A4:H4"/>
  </mergeCells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25"/>
  <dimension ref="A1:M18"/>
  <sheetViews>
    <sheetView zoomScaleNormal="100" workbookViewId="0"/>
  </sheetViews>
  <sheetFormatPr defaultRowHeight="12.75" x14ac:dyDescent="0.2"/>
  <cols>
    <col min="1" max="2" width="4.7109375" customWidth="1"/>
    <col min="3" max="3" width="39.42578125" customWidth="1"/>
    <col min="4" max="4" width="10.28515625" bestFit="1" customWidth="1"/>
    <col min="5" max="10" width="10.7109375" customWidth="1"/>
  </cols>
  <sheetData>
    <row r="1" spans="1:13" ht="15" customHeight="1" x14ac:dyDescent="0.2">
      <c r="J1" s="3" t="s">
        <v>656</v>
      </c>
    </row>
    <row r="2" spans="1:13" ht="15" customHeight="1" x14ac:dyDescent="0.2">
      <c r="J2" s="3" t="str">
        <f>'4. melléklet'!F2</f>
        <v>az  5/2026. (V.29.) önkormányzati rendelethez</v>
      </c>
    </row>
    <row r="3" spans="1:13" ht="15" customHeight="1" x14ac:dyDescent="0.2"/>
    <row r="4" spans="1:13" s="4" customFormat="1" ht="15" customHeight="1" x14ac:dyDescent="0.2">
      <c r="A4" s="388" t="s">
        <v>642</v>
      </c>
      <c r="B4" s="388"/>
      <c r="C4" s="388"/>
      <c r="D4" s="388"/>
      <c r="E4" s="388"/>
      <c r="F4" s="388"/>
      <c r="G4" s="388"/>
      <c r="H4" s="388"/>
      <c r="I4" s="388"/>
      <c r="J4" s="388"/>
    </row>
    <row r="5" spans="1:13" s="4" customFormat="1" ht="6.75" customHeight="1" x14ac:dyDescent="0.2">
      <c r="A5" s="6"/>
      <c r="B5" s="6"/>
    </row>
    <row r="6" spans="1:13" s="4" customFormat="1" ht="15" customHeight="1" x14ac:dyDescent="0.2">
      <c r="A6" s="191"/>
      <c r="B6" s="191" t="s">
        <v>240</v>
      </c>
      <c r="C6" s="191" t="s">
        <v>241</v>
      </c>
      <c r="D6" s="191" t="s">
        <v>242</v>
      </c>
      <c r="E6" s="191" t="s">
        <v>243</v>
      </c>
      <c r="F6" s="191" t="s">
        <v>244</v>
      </c>
      <c r="G6" s="191" t="s">
        <v>245</v>
      </c>
      <c r="H6" s="191" t="s">
        <v>246</v>
      </c>
      <c r="I6" s="191" t="s">
        <v>247</v>
      </c>
      <c r="J6" s="191" t="s">
        <v>248</v>
      </c>
    </row>
    <row r="7" spans="1:13" s="4" customFormat="1" ht="96" x14ac:dyDescent="0.2">
      <c r="A7" s="62">
        <v>1</v>
      </c>
      <c r="B7" s="191" t="s">
        <v>114</v>
      </c>
      <c r="C7" s="191" t="s">
        <v>96</v>
      </c>
      <c r="D7" s="191" t="s">
        <v>179</v>
      </c>
      <c r="E7" s="191" t="s">
        <v>628</v>
      </c>
      <c r="F7" s="191" t="s">
        <v>178</v>
      </c>
      <c r="G7" s="191" t="s">
        <v>176</v>
      </c>
      <c r="H7" s="191" t="s">
        <v>257</v>
      </c>
      <c r="I7" s="191" t="s">
        <v>177</v>
      </c>
      <c r="J7" s="191" t="s">
        <v>258</v>
      </c>
    </row>
    <row r="8" spans="1:13" s="4" customFormat="1" ht="36" x14ac:dyDescent="0.2">
      <c r="A8" s="62">
        <v>2</v>
      </c>
      <c r="B8" s="62" t="s">
        <v>47</v>
      </c>
      <c r="C8" s="75" t="s">
        <v>846</v>
      </c>
      <c r="D8" s="62"/>
      <c r="E8" s="8">
        <v>13468370</v>
      </c>
      <c r="F8" s="8">
        <v>0</v>
      </c>
      <c r="G8" s="8">
        <v>13468370</v>
      </c>
      <c r="H8" s="8">
        <v>0</v>
      </c>
      <c r="I8" s="8">
        <v>13468370</v>
      </c>
      <c r="J8" s="8">
        <f t="shared" ref="J8:J9" si="0">H8-(G8-I8)</f>
        <v>0</v>
      </c>
    </row>
    <row r="9" spans="1:13" s="4" customFormat="1" ht="14.25" customHeight="1" x14ac:dyDescent="0.2">
      <c r="A9" s="62">
        <v>3</v>
      </c>
      <c r="B9" s="62" t="s">
        <v>48</v>
      </c>
      <c r="C9" s="75" t="s">
        <v>847</v>
      </c>
      <c r="D9" s="62"/>
      <c r="E9" s="8">
        <v>12633000</v>
      </c>
      <c r="F9" s="8">
        <v>-500000</v>
      </c>
      <c r="G9" s="8">
        <f t="shared" ref="G9" si="1">SUM(E9:F9)</f>
        <v>12133000</v>
      </c>
      <c r="H9" s="8">
        <v>0</v>
      </c>
      <c r="I9" s="8">
        <v>12133000</v>
      </c>
      <c r="J9" s="8">
        <f t="shared" si="0"/>
        <v>0</v>
      </c>
    </row>
    <row r="10" spans="1:13" s="4" customFormat="1" ht="28.5" customHeight="1" x14ac:dyDescent="0.2">
      <c r="A10" s="62">
        <v>4</v>
      </c>
      <c r="B10" s="189" t="s">
        <v>49</v>
      </c>
      <c r="C10" s="9" t="s">
        <v>766</v>
      </c>
      <c r="D10" s="167"/>
      <c r="E10" s="10">
        <f>SUM(E8:E9)</f>
        <v>26101370</v>
      </c>
      <c r="F10" s="10">
        <f>SUM(F8:F9)</f>
        <v>-500000</v>
      </c>
      <c r="G10" s="10">
        <f>SUM(G8:G9)</f>
        <v>25601370</v>
      </c>
      <c r="H10" s="10">
        <f>SUM(H8:H9)</f>
        <v>0</v>
      </c>
      <c r="I10" s="10">
        <f>SUM(I8:I9)</f>
        <v>25601370</v>
      </c>
      <c r="J10" s="10">
        <v>0</v>
      </c>
    </row>
    <row r="11" spans="1:13" s="4" customFormat="1" ht="14.25" customHeight="1" x14ac:dyDescent="0.2">
      <c r="A11" s="62">
        <v>5</v>
      </c>
      <c r="B11" s="83" t="s">
        <v>50</v>
      </c>
      <c r="C11" s="71" t="s">
        <v>640</v>
      </c>
      <c r="D11" s="63">
        <v>2</v>
      </c>
      <c r="E11" s="8">
        <v>20294000</v>
      </c>
      <c r="F11" s="8">
        <v>180000</v>
      </c>
      <c r="G11" s="8">
        <f>E11+F11</f>
        <v>20474000</v>
      </c>
      <c r="H11" s="8">
        <v>0</v>
      </c>
      <c r="I11" s="8">
        <v>20474000</v>
      </c>
      <c r="J11" s="8">
        <f>H11-(G11-I11)</f>
        <v>0</v>
      </c>
    </row>
    <row r="12" spans="1:13" s="4" customFormat="1" ht="24" x14ac:dyDescent="0.2">
      <c r="A12" s="62">
        <v>6</v>
      </c>
      <c r="B12" s="83" t="s">
        <v>51</v>
      </c>
      <c r="C12" s="71" t="s">
        <v>641</v>
      </c>
      <c r="D12" s="63">
        <v>1</v>
      </c>
      <c r="E12" s="8">
        <v>5268000</v>
      </c>
      <c r="F12" s="8">
        <v>0</v>
      </c>
      <c r="G12" s="8">
        <f t="shared" ref="G12:G14" si="2">E12+F12</f>
        <v>5268000</v>
      </c>
      <c r="H12" s="8">
        <f t="shared" ref="H12" si="3">G12-(E12+F12)</f>
        <v>0</v>
      </c>
      <c r="I12" s="8">
        <v>5268000</v>
      </c>
      <c r="J12" s="8">
        <v>0</v>
      </c>
    </row>
    <row r="13" spans="1:13" s="4" customFormat="1" ht="15" customHeight="1" x14ac:dyDescent="0.2">
      <c r="A13" s="62">
        <v>7</v>
      </c>
      <c r="B13" s="83" t="s">
        <v>52</v>
      </c>
      <c r="C13" s="75" t="s">
        <v>629</v>
      </c>
      <c r="D13" s="63">
        <v>16.7</v>
      </c>
      <c r="E13" s="8">
        <v>2878646</v>
      </c>
      <c r="F13" s="8">
        <v>51712</v>
      </c>
      <c r="G13" s="8">
        <f t="shared" si="2"/>
        <v>2930358</v>
      </c>
      <c r="H13" s="8">
        <v>0</v>
      </c>
      <c r="I13" s="8">
        <v>2930358</v>
      </c>
      <c r="J13" s="8">
        <f>H13-(G13-I13)</f>
        <v>0</v>
      </c>
    </row>
    <row r="14" spans="1:13" s="4" customFormat="1" ht="15" customHeight="1" x14ac:dyDescent="0.2">
      <c r="A14" s="62">
        <v>8</v>
      </c>
      <c r="B14" s="83" t="s">
        <v>53</v>
      </c>
      <c r="C14" s="75" t="s">
        <v>678</v>
      </c>
      <c r="D14" s="63"/>
      <c r="E14" s="8">
        <v>1660000</v>
      </c>
      <c r="F14" s="8">
        <v>30000</v>
      </c>
      <c r="G14" s="8">
        <f t="shared" si="2"/>
        <v>1690000</v>
      </c>
      <c r="H14" s="8">
        <v>0</v>
      </c>
      <c r="I14" s="8">
        <v>1690000</v>
      </c>
      <c r="J14" s="8">
        <f t="shared" ref="J14" si="4">H14-(G14-I14)</f>
        <v>0</v>
      </c>
      <c r="M14" s="65"/>
    </row>
    <row r="15" spans="1:13" s="26" customFormat="1" ht="24" x14ac:dyDescent="0.2">
      <c r="A15" s="62">
        <v>9</v>
      </c>
      <c r="B15" s="189" t="s">
        <v>54</v>
      </c>
      <c r="C15" s="9" t="s">
        <v>767</v>
      </c>
      <c r="D15" s="64"/>
      <c r="E15" s="10">
        <f t="shared" ref="E15:J15" si="5">SUM(E11:E14)</f>
        <v>30100646</v>
      </c>
      <c r="F15" s="10">
        <f t="shared" si="5"/>
        <v>261712</v>
      </c>
      <c r="G15" s="10">
        <f t="shared" si="5"/>
        <v>30362358</v>
      </c>
      <c r="H15" s="10">
        <f t="shared" si="5"/>
        <v>0</v>
      </c>
      <c r="I15" s="10">
        <f t="shared" si="5"/>
        <v>30362358</v>
      </c>
      <c r="J15" s="10">
        <f t="shared" si="5"/>
        <v>0</v>
      </c>
    </row>
    <row r="16" spans="1:13" s="4" customFormat="1" ht="15" customHeight="1" x14ac:dyDescent="0.2">
      <c r="A16" s="62">
        <v>10</v>
      </c>
      <c r="B16" s="83" t="s">
        <v>55</v>
      </c>
      <c r="C16" s="71" t="s">
        <v>630</v>
      </c>
      <c r="D16" s="63">
        <v>0.6</v>
      </c>
      <c r="E16" s="8">
        <v>2040480</v>
      </c>
      <c r="F16" s="8">
        <v>464098</v>
      </c>
      <c r="G16" s="8">
        <f>E16+F16</f>
        <v>2504578</v>
      </c>
      <c r="H16" s="8">
        <v>0</v>
      </c>
      <c r="I16" s="8">
        <v>2504578</v>
      </c>
      <c r="J16" s="8">
        <f>I16-G16+H16</f>
        <v>0</v>
      </c>
    </row>
    <row r="17" spans="1:10" s="4" customFormat="1" ht="36" x14ac:dyDescent="0.2">
      <c r="A17" s="62">
        <v>11</v>
      </c>
      <c r="B17" s="189" t="s">
        <v>56</v>
      </c>
      <c r="C17" s="9" t="s">
        <v>768</v>
      </c>
      <c r="D17" s="252"/>
      <c r="E17" s="10">
        <f t="shared" ref="E17:J17" si="6">SUM(E16:E16)</f>
        <v>2040480</v>
      </c>
      <c r="F17" s="10">
        <f t="shared" si="6"/>
        <v>464098</v>
      </c>
      <c r="G17" s="10">
        <f t="shared" si="6"/>
        <v>2504578</v>
      </c>
      <c r="H17" s="10">
        <f t="shared" si="6"/>
        <v>0</v>
      </c>
      <c r="I17" s="10">
        <f t="shared" si="6"/>
        <v>2504578</v>
      </c>
      <c r="J17" s="10">
        <f t="shared" si="6"/>
        <v>0</v>
      </c>
    </row>
    <row r="18" spans="1:10" s="2" customFormat="1" ht="18" customHeight="1" x14ac:dyDescent="0.2">
      <c r="A18" s="62">
        <v>12</v>
      </c>
      <c r="B18" s="280" t="s">
        <v>98</v>
      </c>
      <c r="C18" s="253" t="s">
        <v>848</v>
      </c>
      <c r="D18" s="254"/>
      <c r="E18" s="255">
        <f>E10+E15+E17</f>
        <v>58242496</v>
      </c>
      <c r="F18" s="255">
        <f t="shared" ref="F18:J18" si="7">F10+F15+F17</f>
        <v>225810</v>
      </c>
      <c r="G18" s="255">
        <f t="shared" si="7"/>
        <v>58468306</v>
      </c>
      <c r="H18" s="255">
        <f t="shared" si="7"/>
        <v>0</v>
      </c>
      <c r="I18" s="255">
        <f t="shared" si="7"/>
        <v>58468306</v>
      </c>
      <c r="J18" s="255">
        <f t="shared" si="7"/>
        <v>0</v>
      </c>
    </row>
  </sheetData>
  <mergeCells count="1">
    <mergeCell ref="A4:J4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14"/>
  <dimension ref="A1:F15"/>
  <sheetViews>
    <sheetView zoomScaleNormal="100" workbookViewId="0"/>
  </sheetViews>
  <sheetFormatPr defaultRowHeight="12.75" x14ac:dyDescent="0.2"/>
  <cols>
    <col min="1" max="2" width="5.7109375" style="4" customWidth="1"/>
    <col min="3" max="3" width="47.7109375" style="4" customWidth="1"/>
    <col min="4" max="6" width="18.7109375" style="4" customWidth="1"/>
  </cols>
  <sheetData>
    <row r="1" spans="1:6" ht="15" customHeight="1" x14ac:dyDescent="0.2">
      <c r="A1" s="2"/>
      <c r="B1" s="2"/>
      <c r="C1" s="2"/>
      <c r="D1" s="2"/>
      <c r="E1" s="2"/>
      <c r="F1" s="3" t="s">
        <v>657</v>
      </c>
    </row>
    <row r="2" spans="1:6" ht="15" customHeight="1" x14ac:dyDescent="0.2">
      <c r="A2" s="2"/>
      <c r="B2" s="2"/>
      <c r="C2" s="2"/>
      <c r="D2" s="2"/>
      <c r="E2" s="2"/>
      <c r="F2" s="3" t="str">
        <f>'1. melléklet'!E2</f>
        <v>az  5/2026. (V.29.) önkormányzati rendelethez</v>
      </c>
    </row>
    <row r="3" spans="1:6" ht="8.25" customHeight="1" x14ac:dyDescent="0.2">
      <c r="A3" s="2"/>
      <c r="B3" s="2"/>
      <c r="C3" s="2"/>
      <c r="D3" s="2"/>
      <c r="E3" s="2"/>
      <c r="F3" s="2"/>
    </row>
    <row r="4" spans="1:6" ht="15" customHeight="1" x14ac:dyDescent="0.2">
      <c r="A4" s="388" t="s">
        <v>643</v>
      </c>
      <c r="B4" s="388"/>
      <c r="C4" s="388"/>
      <c r="D4" s="388"/>
      <c r="E4" s="388"/>
      <c r="F4" s="388"/>
    </row>
    <row r="5" spans="1:6" ht="6.75" customHeight="1" x14ac:dyDescent="0.2">
      <c r="A5" s="185"/>
      <c r="B5" s="185"/>
      <c r="C5" s="69"/>
      <c r="D5" s="69"/>
      <c r="E5" s="69"/>
      <c r="F5" s="69"/>
    </row>
    <row r="6" spans="1:6" ht="15" customHeight="1" x14ac:dyDescent="0.2">
      <c r="A6" s="265"/>
      <c r="B6" s="265" t="s">
        <v>240</v>
      </c>
      <c r="C6" s="265" t="s">
        <v>241</v>
      </c>
      <c r="D6" s="265" t="s">
        <v>242</v>
      </c>
      <c r="E6" s="265" t="s">
        <v>243</v>
      </c>
      <c r="F6" s="265" t="s">
        <v>244</v>
      </c>
    </row>
    <row r="7" spans="1:6" ht="60" x14ac:dyDescent="0.2">
      <c r="A7" s="291">
        <v>1</v>
      </c>
      <c r="B7" s="62" t="s">
        <v>114</v>
      </c>
      <c r="C7" s="62" t="s">
        <v>96</v>
      </c>
      <c r="D7" s="62" t="s">
        <v>841</v>
      </c>
      <c r="E7" s="62" t="s">
        <v>842</v>
      </c>
      <c r="F7" s="62" t="s">
        <v>669</v>
      </c>
    </row>
    <row r="8" spans="1:6" s="23" customFormat="1" ht="24" x14ac:dyDescent="0.2">
      <c r="A8" s="291">
        <v>2</v>
      </c>
      <c r="B8" s="314" t="s">
        <v>47</v>
      </c>
      <c r="C8" s="365" t="s">
        <v>765</v>
      </c>
      <c r="D8" s="274">
        <v>958000</v>
      </c>
      <c r="E8" s="274">
        <v>958000</v>
      </c>
      <c r="F8" s="8">
        <f>D8-E8</f>
        <v>0</v>
      </c>
    </row>
    <row r="9" spans="1:6" ht="24" x14ac:dyDescent="0.2">
      <c r="A9" s="291">
        <v>3</v>
      </c>
      <c r="B9" s="314" t="s">
        <v>48</v>
      </c>
      <c r="C9" s="365" t="s">
        <v>679</v>
      </c>
      <c r="D9" s="274">
        <v>2270000</v>
      </c>
      <c r="E9" s="274">
        <v>2270000</v>
      </c>
      <c r="F9" s="8">
        <f t="shared" ref="F9:F11" si="0">D9-E9</f>
        <v>0</v>
      </c>
    </row>
    <row r="10" spans="1:6" ht="24" x14ac:dyDescent="0.2">
      <c r="A10" s="291">
        <v>4</v>
      </c>
      <c r="B10" s="83" t="s">
        <v>49</v>
      </c>
      <c r="C10" s="75" t="s">
        <v>845</v>
      </c>
      <c r="D10" s="8">
        <v>11735740</v>
      </c>
      <c r="E10" s="8">
        <v>11735740</v>
      </c>
      <c r="F10" s="8">
        <f t="shared" si="0"/>
        <v>0</v>
      </c>
    </row>
    <row r="11" spans="1:6" ht="24" x14ac:dyDescent="0.2">
      <c r="A11" s="291">
        <v>5</v>
      </c>
      <c r="B11" s="83" t="s">
        <v>50</v>
      </c>
      <c r="C11" s="75" t="s">
        <v>843</v>
      </c>
      <c r="D11" s="8">
        <v>720090</v>
      </c>
      <c r="E11" s="8">
        <v>720090</v>
      </c>
      <c r="F11" s="8">
        <f t="shared" si="0"/>
        <v>0</v>
      </c>
    </row>
    <row r="12" spans="1:6" ht="24" x14ac:dyDescent="0.2">
      <c r="A12" s="291">
        <v>6</v>
      </c>
      <c r="B12" s="83" t="s">
        <v>51</v>
      </c>
      <c r="C12" s="75" t="s">
        <v>844</v>
      </c>
      <c r="D12" s="8">
        <v>2946208</v>
      </c>
      <c r="E12" s="8">
        <v>2946208</v>
      </c>
      <c r="F12" s="8">
        <f t="shared" ref="F12" si="1">D12-E12</f>
        <v>0</v>
      </c>
    </row>
    <row r="13" spans="1:6" ht="24" x14ac:dyDescent="0.2">
      <c r="A13" s="291">
        <v>7</v>
      </c>
      <c r="B13" s="314" t="s">
        <v>52</v>
      </c>
      <c r="C13" s="324" t="s">
        <v>743</v>
      </c>
      <c r="D13" s="325">
        <f>SUM(D10:D12)</f>
        <v>15402038</v>
      </c>
      <c r="E13" s="325">
        <f>SUM(E10:E12)</f>
        <v>15402038</v>
      </c>
      <c r="F13" s="326">
        <f>D13-E13</f>
        <v>0</v>
      </c>
    </row>
    <row r="14" spans="1:6" ht="24" x14ac:dyDescent="0.2">
      <c r="A14" s="291">
        <v>8</v>
      </c>
      <c r="B14" s="314" t="s">
        <v>53</v>
      </c>
      <c r="C14" s="324" t="s">
        <v>849</v>
      </c>
      <c r="D14" s="325">
        <v>3730000</v>
      </c>
      <c r="E14" s="325">
        <v>3730000</v>
      </c>
      <c r="F14" s="326">
        <f>D14-E14</f>
        <v>0</v>
      </c>
    </row>
    <row r="15" spans="1:6" ht="18" customHeight="1" x14ac:dyDescent="0.2">
      <c r="A15" s="291">
        <v>9</v>
      </c>
      <c r="B15" s="323" t="s">
        <v>54</v>
      </c>
      <c r="C15" s="289" t="s">
        <v>850</v>
      </c>
      <c r="D15" s="290">
        <f>D8+D9+D13+D14</f>
        <v>22360038</v>
      </c>
      <c r="E15" s="290">
        <f t="shared" ref="E15:F15" si="2">E8+E9+E13+E14</f>
        <v>22360038</v>
      </c>
      <c r="F15" s="290">
        <f t="shared" si="2"/>
        <v>0</v>
      </c>
    </row>
  </sheetData>
  <mergeCells count="1">
    <mergeCell ref="A4:F4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17"/>
  <dimension ref="A1:H19"/>
  <sheetViews>
    <sheetView zoomScaleNormal="100" workbookViewId="0"/>
  </sheetViews>
  <sheetFormatPr defaultRowHeight="12.75" x14ac:dyDescent="0.2"/>
  <cols>
    <col min="1" max="1" width="4.7109375" customWidth="1"/>
    <col min="2" max="2" width="45.7109375" style="4" customWidth="1"/>
    <col min="3" max="8" width="10.7109375" style="4" customWidth="1"/>
  </cols>
  <sheetData>
    <row r="1" spans="1:8" ht="15" customHeight="1" x14ac:dyDescent="0.2">
      <c r="F1" s="2"/>
      <c r="G1" s="2"/>
      <c r="H1" s="3" t="s">
        <v>658</v>
      </c>
    </row>
    <row r="2" spans="1:8" ht="15" customHeight="1" x14ac:dyDescent="0.2">
      <c r="F2" s="2"/>
      <c r="G2" s="2"/>
      <c r="H2" s="3" t="str">
        <f>'4. melléklet'!F2</f>
        <v>az  5/2026. (V.29.) önkormányzati rendelethez</v>
      </c>
    </row>
    <row r="3" spans="1:8" ht="15" customHeight="1" x14ac:dyDescent="0.2">
      <c r="F3" s="2"/>
      <c r="G3" s="2"/>
      <c r="H3" s="2"/>
    </row>
    <row r="4" spans="1:8" ht="15" customHeight="1" x14ac:dyDescent="0.2">
      <c r="A4" s="388" t="s">
        <v>851</v>
      </c>
      <c r="B4" s="388"/>
      <c r="C4" s="388"/>
      <c r="D4" s="388"/>
      <c r="E4" s="388"/>
      <c r="F4" s="388"/>
      <c r="G4" s="388"/>
      <c r="H4" s="388"/>
    </row>
    <row r="5" spans="1:8" ht="6.6" customHeight="1" x14ac:dyDescent="0.2">
      <c r="A5" s="185"/>
      <c r="B5" s="185"/>
      <c r="C5" s="185"/>
      <c r="D5" s="185"/>
      <c r="E5" s="185"/>
      <c r="F5" s="185"/>
      <c r="G5" s="185"/>
      <c r="H5" s="185"/>
    </row>
    <row r="6" spans="1:8" ht="15" customHeight="1" x14ac:dyDescent="0.2">
      <c r="A6" s="100"/>
      <c r="B6" s="202" t="s">
        <v>240</v>
      </c>
      <c r="C6" s="202" t="s">
        <v>241</v>
      </c>
      <c r="D6" s="202" t="s">
        <v>242</v>
      </c>
      <c r="E6" s="202" t="s">
        <v>243</v>
      </c>
      <c r="F6" s="202" t="s">
        <v>244</v>
      </c>
      <c r="G6" s="202" t="s">
        <v>245</v>
      </c>
      <c r="H6" s="202" t="s">
        <v>246</v>
      </c>
    </row>
    <row r="7" spans="1:8" ht="48" x14ac:dyDescent="0.2">
      <c r="A7" s="76">
        <v>1</v>
      </c>
      <c r="B7" s="191" t="s">
        <v>96</v>
      </c>
      <c r="C7" s="191" t="s">
        <v>21</v>
      </c>
      <c r="D7" s="191" t="s">
        <v>22</v>
      </c>
      <c r="E7" s="191" t="s">
        <v>23</v>
      </c>
      <c r="F7" s="191" t="s">
        <v>309</v>
      </c>
      <c r="G7" s="191" t="s">
        <v>24</v>
      </c>
      <c r="H7" s="191" t="s">
        <v>25</v>
      </c>
    </row>
    <row r="8" spans="1:8" s="1" customFormat="1" ht="15" customHeight="1" x14ac:dyDescent="0.2">
      <c r="A8" s="76">
        <v>2</v>
      </c>
      <c r="B8" s="75" t="s">
        <v>298</v>
      </c>
      <c r="C8" s="8">
        <v>90500</v>
      </c>
      <c r="D8" s="8">
        <v>0</v>
      </c>
      <c r="E8" s="8">
        <v>0</v>
      </c>
      <c r="F8" s="8">
        <v>0</v>
      </c>
      <c r="G8" s="8">
        <v>74310</v>
      </c>
      <c r="H8" s="8">
        <v>0</v>
      </c>
    </row>
    <row r="9" spans="1:8" s="1" customFormat="1" ht="15" customHeight="1" x14ac:dyDescent="0.2">
      <c r="A9" s="76">
        <v>3</v>
      </c>
      <c r="B9" s="75" t="s">
        <v>26</v>
      </c>
      <c r="C9" s="8">
        <v>26710000</v>
      </c>
      <c r="D9" s="8">
        <v>0</v>
      </c>
      <c r="E9" s="8">
        <v>0</v>
      </c>
      <c r="F9" s="8">
        <v>0</v>
      </c>
      <c r="G9" s="8">
        <v>26710000</v>
      </c>
      <c r="H9" s="8">
        <v>0</v>
      </c>
    </row>
    <row r="10" spans="1:8" s="1" customFormat="1" ht="15" customHeight="1" x14ac:dyDescent="0.2">
      <c r="A10" s="76">
        <v>4</v>
      </c>
      <c r="B10" s="75" t="s">
        <v>27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s="1" customFormat="1" ht="15" customHeight="1" x14ac:dyDescent="0.2">
      <c r="A11" s="76">
        <v>5</v>
      </c>
      <c r="B11" s="75" t="s">
        <v>28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</row>
    <row r="12" spans="1:8" s="1" customFormat="1" ht="15" customHeight="1" x14ac:dyDescent="0.2">
      <c r="A12" s="76">
        <v>6</v>
      </c>
      <c r="B12" s="75" t="s">
        <v>299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1:8" s="1" customFormat="1" ht="15" customHeight="1" x14ac:dyDescent="0.2">
      <c r="A13" s="76">
        <v>7</v>
      </c>
      <c r="B13" s="75" t="s">
        <v>144</v>
      </c>
      <c r="C13" s="8">
        <v>222922262</v>
      </c>
      <c r="D13" s="8">
        <v>0</v>
      </c>
      <c r="E13" s="8">
        <v>0</v>
      </c>
      <c r="F13" s="8">
        <v>0</v>
      </c>
      <c r="G13" s="8">
        <v>410415210</v>
      </c>
      <c r="H13" s="8">
        <v>0</v>
      </c>
    </row>
    <row r="14" spans="1:8" s="1" customFormat="1" ht="15" customHeight="1" x14ac:dyDescent="0.2">
      <c r="A14" s="76">
        <v>8</v>
      </c>
      <c r="B14" s="75" t="s">
        <v>300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8" s="1" customFormat="1" ht="15" customHeight="1" x14ac:dyDescent="0.2">
      <c r="A15" s="76">
        <v>9</v>
      </c>
      <c r="B15" s="75" t="s">
        <v>301</v>
      </c>
      <c r="C15" s="8">
        <v>60354194</v>
      </c>
      <c r="D15" s="8">
        <v>23306207</v>
      </c>
      <c r="E15" s="8">
        <v>4864303</v>
      </c>
      <c r="F15" s="8">
        <v>0</v>
      </c>
      <c r="G15" s="8">
        <v>79214079</v>
      </c>
      <c r="H15" s="8">
        <v>28170510</v>
      </c>
    </row>
    <row r="16" spans="1:8" s="1" customFormat="1" ht="15" customHeight="1" x14ac:dyDescent="0.2">
      <c r="A16" s="76">
        <v>10</v>
      </c>
      <c r="B16" s="75" t="s">
        <v>145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 s="1" customFormat="1" ht="15" customHeight="1" x14ac:dyDescent="0.2">
      <c r="A17" s="76">
        <v>11</v>
      </c>
      <c r="B17" s="75" t="s">
        <v>29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s="1" customFormat="1" ht="18" customHeight="1" x14ac:dyDescent="0.2">
      <c r="A18" s="76">
        <v>12</v>
      </c>
      <c r="B18" s="9" t="s">
        <v>45</v>
      </c>
      <c r="C18" s="10">
        <f t="shared" ref="C18:H18" si="0">SUM(C8:C17)</f>
        <v>310076956</v>
      </c>
      <c r="D18" s="10">
        <f t="shared" si="0"/>
        <v>23306207</v>
      </c>
      <c r="E18" s="10">
        <f t="shared" si="0"/>
        <v>4864303</v>
      </c>
      <c r="F18" s="10">
        <f t="shared" si="0"/>
        <v>0</v>
      </c>
      <c r="G18" s="10">
        <f t="shared" si="0"/>
        <v>516413599</v>
      </c>
      <c r="H18" s="10">
        <f t="shared" si="0"/>
        <v>28170510</v>
      </c>
    </row>
    <row r="19" spans="1:8" ht="15" x14ac:dyDescent="0.2">
      <c r="C19" s="25"/>
      <c r="D19" s="25"/>
      <c r="E19" s="25"/>
      <c r="F19" s="25"/>
      <c r="G19" s="25"/>
      <c r="H19" s="25"/>
    </row>
  </sheetData>
  <mergeCells count="1">
    <mergeCell ref="A4:H4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48C6-B6BC-4EA2-AE87-8744DE1569A0}">
  <dimension ref="A1:Q94"/>
  <sheetViews>
    <sheetView zoomScaleNormal="100" zoomScaleSheetLayoutView="75" workbookViewId="0"/>
  </sheetViews>
  <sheetFormatPr defaultColWidth="8.85546875" defaultRowHeight="12.75" x14ac:dyDescent="0.2"/>
  <cols>
    <col min="1" max="1" width="3.140625" style="30" customWidth="1"/>
    <col min="2" max="2" width="31" style="30" customWidth="1"/>
    <col min="3" max="11" width="9.5703125" style="30" customWidth="1"/>
    <col min="12" max="14" width="7.28515625" style="30" customWidth="1"/>
    <col min="15" max="15" width="7.7109375" style="30" customWidth="1"/>
    <col min="16" max="16384" width="8.85546875" style="30"/>
  </cols>
  <sheetData>
    <row r="1" spans="1:15" s="28" customFormat="1" ht="12" x14ac:dyDescent="0.2">
      <c r="O1" s="50" t="s">
        <v>259</v>
      </c>
    </row>
    <row r="2" spans="1:15" s="28" customFormat="1" ht="12" x14ac:dyDescent="0.2">
      <c r="A2" s="31"/>
      <c r="B2" s="31"/>
      <c r="C2" s="31"/>
      <c r="D2" s="31"/>
      <c r="E2" s="31"/>
      <c r="F2" s="31"/>
      <c r="G2" s="31"/>
      <c r="H2" s="31"/>
      <c r="O2" s="45" t="str">
        <f>'1. melléklet'!E2</f>
        <v>az  5/2026. (V.29.) önkormányzati rendelethez</v>
      </c>
    </row>
    <row r="3" spans="1:15" s="28" customFormat="1" ht="6.75" customHeight="1" x14ac:dyDescent="0.2">
      <c r="A3" s="29"/>
    </row>
    <row r="4" spans="1:15" s="28" customFormat="1" ht="12" x14ac:dyDescent="0.2">
      <c r="A4" s="370" t="s">
        <v>855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</row>
    <row r="5" spans="1:15" s="28" customFormat="1" ht="6.75" customHeight="1" x14ac:dyDescent="0.2">
      <c r="M5" s="98"/>
      <c r="N5" s="98"/>
      <c r="O5" s="98"/>
    </row>
    <row r="6" spans="1:15" s="28" customFormat="1" ht="12" x14ac:dyDescent="0.2">
      <c r="A6" s="202"/>
      <c r="B6" s="202" t="s">
        <v>240</v>
      </c>
      <c r="C6" s="202" t="s">
        <v>241</v>
      </c>
      <c r="D6" s="202" t="s">
        <v>242</v>
      </c>
      <c r="E6" s="202" t="s">
        <v>243</v>
      </c>
      <c r="F6" s="202" t="s">
        <v>244</v>
      </c>
      <c r="G6" s="202" t="s">
        <v>245</v>
      </c>
      <c r="H6" s="202" t="s">
        <v>246</v>
      </c>
      <c r="I6" s="202" t="s">
        <v>247</v>
      </c>
      <c r="J6" s="202" t="s">
        <v>248</v>
      </c>
      <c r="K6" s="202" t="s">
        <v>249</v>
      </c>
      <c r="L6" s="202" t="s">
        <v>588</v>
      </c>
      <c r="M6" s="203" t="s">
        <v>251</v>
      </c>
      <c r="N6" s="203" t="s">
        <v>569</v>
      </c>
      <c r="O6" s="203" t="s">
        <v>570</v>
      </c>
    </row>
    <row r="7" spans="1:15" s="28" customFormat="1" ht="45" x14ac:dyDescent="0.2">
      <c r="A7" s="202">
        <v>1</v>
      </c>
      <c r="B7" s="202" t="s">
        <v>589</v>
      </c>
      <c r="C7" s="207" t="s">
        <v>30</v>
      </c>
      <c r="D7" s="207" t="s">
        <v>680</v>
      </c>
      <c r="E7" s="207" t="s">
        <v>31</v>
      </c>
      <c r="F7" s="207" t="s">
        <v>32</v>
      </c>
      <c r="G7" s="207" t="s">
        <v>495</v>
      </c>
      <c r="H7" s="207" t="s">
        <v>605</v>
      </c>
      <c r="I7" s="207" t="s">
        <v>160</v>
      </c>
      <c r="J7" s="207" t="s">
        <v>342</v>
      </c>
      <c r="K7" s="207" t="s">
        <v>681</v>
      </c>
      <c r="L7" s="202" t="s">
        <v>590</v>
      </c>
      <c r="M7" s="202" t="s">
        <v>591</v>
      </c>
      <c r="N7" s="202" t="s">
        <v>592</v>
      </c>
      <c r="O7" s="202" t="s">
        <v>606</v>
      </c>
    </row>
    <row r="8" spans="1:15" s="28" customFormat="1" ht="33.75" x14ac:dyDescent="0.2">
      <c r="A8" s="202">
        <v>2</v>
      </c>
      <c r="B8" s="204" t="s">
        <v>593</v>
      </c>
      <c r="C8" s="208">
        <v>22746294</v>
      </c>
      <c r="D8" s="208">
        <v>2891202</v>
      </c>
      <c r="E8" s="208">
        <v>24934042</v>
      </c>
      <c r="F8" s="209">
        <v>0</v>
      </c>
      <c r="G8" s="210">
        <v>0</v>
      </c>
      <c r="H8" s="209">
        <v>209768</v>
      </c>
      <c r="I8" s="209">
        <v>0</v>
      </c>
      <c r="J8" s="209">
        <v>0</v>
      </c>
      <c r="K8" s="209">
        <v>0</v>
      </c>
      <c r="L8" s="203" t="s">
        <v>571</v>
      </c>
      <c r="M8" s="203"/>
      <c r="N8" s="203"/>
      <c r="O8" s="203">
        <v>1</v>
      </c>
    </row>
    <row r="9" spans="1:15" s="28" customFormat="1" ht="13.15" customHeight="1" x14ac:dyDescent="0.2">
      <c r="A9" s="202">
        <v>3</v>
      </c>
      <c r="B9" s="204" t="s">
        <v>594</v>
      </c>
      <c r="C9" s="211">
        <v>2130450</v>
      </c>
      <c r="D9" s="209">
        <v>300397</v>
      </c>
      <c r="E9" s="209">
        <v>55394</v>
      </c>
      <c r="F9" s="209">
        <v>0</v>
      </c>
      <c r="G9" s="211">
        <v>0</v>
      </c>
      <c r="H9" s="209">
        <v>0</v>
      </c>
      <c r="I9" s="209">
        <v>0</v>
      </c>
      <c r="J9" s="209">
        <v>0</v>
      </c>
      <c r="K9" s="209">
        <v>0</v>
      </c>
      <c r="L9" s="203" t="s">
        <v>571</v>
      </c>
      <c r="M9" s="203"/>
      <c r="N9" s="203"/>
      <c r="O9" s="203">
        <v>1</v>
      </c>
    </row>
    <row r="10" spans="1:15" s="28" customFormat="1" ht="22.5" x14ac:dyDescent="0.2">
      <c r="A10" s="202">
        <v>4</v>
      </c>
      <c r="B10" s="204" t="s">
        <v>595</v>
      </c>
      <c r="C10" s="211">
        <v>0</v>
      </c>
      <c r="D10" s="209">
        <v>0</v>
      </c>
      <c r="E10" s="209">
        <v>62821316</v>
      </c>
      <c r="F10" s="209">
        <v>0</v>
      </c>
      <c r="G10" s="211">
        <v>0</v>
      </c>
      <c r="H10" s="209">
        <v>41941026</v>
      </c>
      <c r="I10" s="209">
        <v>110000</v>
      </c>
      <c r="J10" s="209">
        <v>0</v>
      </c>
      <c r="K10" s="209">
        <v>0</v>
      </c>
      <c r="L10" s="203" t="s">
        <v>571</v>
      </c>
      <c r="M10" s="203"/>
      <c r="N10" s="203"/>
      <c r="O10" s="203">
        <v>0</v>
      </c>
    </row>
    <row r="11" spans="1:15" s="28" customFormat="1" ht="22.5" x14ac:dyDescent="0.2">
      <c r="A11" s="202">
        <v>5</v>
      </c>
      <c r="B11" s="204" t="s">
        <v>596</v>
      </c>
      <c r="C11" s="211">
        <v>1054051</v>
      </c>
      <c r="D11" s="209">
        <v>302834</v>
      </c>
      <c r="E11" s="209">
        <v>11245255</v>
      </c>
      <c r="F11" s="209">
        <v>0</v>
      </c>
      <c r="G11" s="211">
        <v>0</v>
      </c>
      <c r="H11" s="209">
        <v>190500</v>
      </c>
      <c r="I11" s="209">
        <v>0</v>
      </c>
      <c r="J11" s="209">
        <v>0</v>
      </c>
      <c r="K11" s="209">
        <v>0</v>
      </c>
      <c r="L11" s="203" t="s">
        <v>571</v>
      </c>
      <c r="M11" s="203"/>
      <c r="N11" s="203"/>
      <c r="O11" s="203">
        <v>0</v>
      </c>
    </row>
    <row r="12" spans="1:15" s="28" customFormat="1" ht="22.5" x14ac:dyDescent="0.2">
      <c r="A12" s="202">
        <v>6</v>
      </c>
      <c r="B12" s="204" t="s">
        <v>597</v>
      </c>
      <c r="C12" s="211">
        <v>0</v>
      </c>
      <c r="D12" s="209">
        <v>0</v>
      </c>
      <c r="E12" s="209">
        <v>2981</v>
      </c>
      <c r="F12" s="209">
        <v>0</v>
      </c>
      <c r="G12" s="211">
        <v>1942774</v>
      </c>
      <c r="H12" s="209">
        <v>0</v>
      </c>
      <c r="I12" s="209">
        <v>0</v>
      </c>
      <c r="J12" s="209">
        <v>0</v>
      </c>
      <c r="K12" s="209">
        <v>4579391</v>
      </c>
      <c r="L12" s="203" t="s">
        <v>571</v>
      </c>
      <c r="M12" s="203"/>
      <c r="N12" s="203"/>
      <c r="O12" s="203">
        <v>0</v>
      </c>
    </row>
    <row r="13" spans="1:15" s="28" customFormat="1" ht="12.75" customHeight="1" x14ac:dyDescent="0.2">
      <c r="A13" s="202">
        <v>7</v>
      </c>
      <c r="B13" s="204" t="s">
        <v>667</v>
      </c>
      <c r="C13" s="281">
        <v>0</v>
      </c>
      <c r="D13" s="209">
        <v>0</v>
      </c>
      <c r="E13" s="209">
        <v>0</v>
      </c>
      <c r="F13" s="209">
        <v>0</v>
      </c>
      <c r="G13" s="211">
        <v>2614909</v>
      </c>
      <c r="H13" s="209">
        <v>0</v>
      </c>
      <c r="I13" s="209">
        <v>0</v>
      </c>
      <c r="J13" s="209">
        <v>0</v>
      </c>
      <c r="K13" s="209">
        <v>0</v>
      </c>
      <c r="L13" s="203" t="s">
        <v>571</v>
      </c>
      <c r="M13" s="203"/>
      <c r="N13" s="203"/>
      <c r="O13" s="203">
        <v>0</v>
      </c>
    </row>
    <row r="14" spans="1:15" s="28" customFormat="1" ht="22.5" x14ac:dyDescent="0.2">
      <c r="A14" s="202">
        <v>8</v>
      </c>
      <c r="B14" s="204" t="s">
        <v>146</v>
      </c>
      <c r="C14" s="212">
        <v>0</v>
      </c>
      <c r="D14" s="209">
        <v>0</v>
      </c>
      <c r="E14" s="209">
        <v>0</v>
      </c>
      <c r="F14" s="209">
        <v>0</v>
      </c>
      <c r="G14" s="211">
        <v>36908754</v>
      </c>
      <c r="H14" s="209">
        <v>0</v>
      </c>
      <c r="I14" s="209">
        <v>0</v>
      </c>
      <c r="J14" s="209">
        <v>0</v>
      </c>
      <c r="K14" s="209">
        <v>35884416</v>
      </c>
      <c r="L14" s="203" t="s">
        <v>571</v>
      </c>
      <c r="M14" s="203"/>
      <c r="N14" s="203"/>
      <c r="O14" s="203">
        <v>0</v>
      </c>
    </row>
    <row r="15" spans="1:15" s="28" customFormat="1" ht="22.5" x14ac:dyDescent="0.2">
      <c r="A15" s="202">
        <v>9</v>
      </c>
      <c r="B15" s="204" t="s">
        <v>331</v>
      </c>
      <c r="C15" s="212">
        <v>0</v>
      </c>
      <c r="D15" s="209">
        <v>0</v>
      </c>
      <c r="E15" s="209">
        <v>776970</v>
      </c>
      <c r="F15" s="209">
        <v>0</v>
      </c>
      <c r="G15" s="211">
        <v>0</v>
      </c>
      <c r="H15" s="209">
        <v>0</v>
      </c>
      <c r="I15" s="209">
        <v>0</v>
      </c>
      <c r="J15" s="209">
        <v>0</v>
      </c>
      <c r="K15" s="209">
        <v>0</v>
      </c>
      <c r="L15" s="203" t="s">
        <v>571</v>
      </c>
      <c r="M15" s="203"/>
      <c r="N15" s="203"/>
      <c r="O15" s="203">
        <v>0</v>
      </c>
    </row>
    <row r="16" spans="1:15" s="28" customFormat="1" ht="12.75" customHeight="1" x14ac:dyDescent="0.2">
      <c r="A16" s="202">
        <v>10</v>
      </c>
      <c r="B16" s="204" t="s">
        <v>856</v>
      </c>
      <c r="C16" s="212">
        <v>0</v>
      </c>
      <c r="D16" s="209">
        <v>0</v>
      </c>
      <c r="E16" s="209">
        <v>365942</v>
      </c>
      <c r="F16" s="331">
        <v>0</v>
      </c>
      <c r="G16" s="211">
        <v>0</v>
      </c>
      <c r="H16" s="209">
        <v>8869208</v>
      </c>
      <c r="I16" s="209">
        <v>0</v>
      </c>
      <c r="J16" s="209">
        <v>0</v>
      </c>
      <c r="K16" s="209">
        <v>0</v>
      </c>
      <c r="L16" s="203"/>
      <c r="M16" s="203" t="s">
        <v>571</v>
      </c>
      <c r="N16" s="203"/>
      <c r="O16" s="203">
        <v>0</v>
      </c>
    </row>
    <row r="17" spans="1:17" s="28" customFormat="1" ht="22.5" x14ac:dyDescent="0.2">
      <c r="A17" s="202">
        <v>11</v>
      </c>
      <c r="B17" s="204" t="s">
        <v>147</v>
      </c>
      <c r="C17" s="212">
        <v>0</v>
      </c>
      <c r="D17" s="209">
        <v>0</v>
      </c>
      <c r="E17" s="209">
        <v>1579372</v>
      </c>
      <c r="F17" s="213">
        <v>0</v>
      </c>
      <c r="G17" s="211">
        <v>0</v>
      </c>
      <c r="H17" s="209">
        <v>0</v>
      </c>
      <c r="I17" s="209">
        <v>0</v>
      </c>
      <c r="J17" s="209">
        <v>0</v>
      </c>
      <c r="K17" s="209">
        <v>0</v>
      </c>
      <c r="L17" s="203" t="s">
        <v>571</v>
      </c>
      <c r="M17" s="203"/>
      <c r="N17" s="203"/>
      <c r="O17" s="203">
        <v>0</v>
      </c>
    </row>
    <row r="18" spans="1:17" s="28" customFormat="1" ht="22.5" x14ac:dyDescent="0.2">
      <c r="A18" s="202">
        <v>12</v>
      </c>
      <c r="B18" s="204" t="s">
        <v>332</v>
      </c>
      <c r="C18" s="212">
        <v>0</v>
      </c>
      <c r="D18" s="209">
        <v>0</v>
      </c>
      <c r="E18" s="209">
        <v>1031370</v>
      </c>
      <c r="F18" s="213">
        <v>0</v>
      </c>
      <c r="G18" s="211">
        <v>0</v>
      </c>
      <c r="H18" s="209">
        <v>0</v>
      </c>
      <c r="I18" s="209">
        <v>0</v>
      </c>
      <c r="J18" s="209">
        <v>0</v>
      </c>
      <c r="K18" s="209">
        <v>0</v>
      </c>
      <c r="L18" s="203" t="s">
        <v>571</v>
      </c>
      <c r="M18" s="203"/>
      <c r="N18" s="203"/>
      <c r="O18" s="203">
        <v>0</v>
      </c>
    </row>
    <row r="19" spans="1:17" s="28" customFormat="1" ht="22.5" x14ac:dyDescent="0.2">
      <c r="A19" s="202">
        <v>13</v>
      </c>
      <c r="B19" s="204" t="s">
        <v>148</v>
      </c>
      <c r="C19" s="214">
        <v>0</v>
      </c>
      <c r="D19" s="215">
        <v>0</v>
      </c>
      <c r="E19" s="215">
        <v>0</v>
      </c>
      <c r="F19" s="209">
        <v>0</v>
      </c>
      <c r="G19" s="211">
        <v>0</v>
      </c>
      <c r="H19" s="209">
        <v>0</v>
      </c>
      <c r="I19" s="209">
        <v>5461000</v>
      </c>
      <c r="J19" s="209">
        <v>0</v>
      </c>
      <c r="K19" s="209">
        <v>0</v>
      </c>
      <c r="L19" s="203" t="s">
        <v>571</v>
      </c>
      <c r="M19" s="203"/>
      <c r="N19" s="203"/>
      <c r="O19" s="203">
        <v>0</v>
      </c>
    </row>
    <row r="20" spans="1:17" s="28" customFormat="1" ht="13.15" customHeight="1" x14ac:dyDescent="0.2">
      <c r="A20" s="202">
        <v>14</v>
      </c>
      <c r="B20" s="204" t="s">
        <v>149</v>
      </c>
      <c r="C20" s="212">
        <v>0</v>
      </c>
      <c r="D20" s="209">
        <v>0</v>
      </c>
      <c r="E20" s="209">
        <v>12204000</v>
      </c>
      <c r="F20" s="209">
        <v>0</v>
      </c>
      <c r="G20" s="211">
        <v>0</v>
      </c>
      <c r="H20" s="209">
        <v>0</v>
      </c>
      <c r="I20" s="209">
        <v>0</v>
      </c>
      <c r="J20" s="209">
        <v>0</v>
      </c>
      <c r="K20" s="209">
        <v>0</v>
      </c>
      <c r="L20" s="203" t="s">
        <v>571</v>
      </c>
      <c r="M20" s="203"/>
      <c r="N20" s="203"/>
      <c r="O20" s="203">
        <v>0</v>
      </c>
    </row>
    <row r="21" spans="1:17" s="28" customFormat="1" ht="13.15" customHeight="1" x14ac:dyDescent="0.2">
      <c r="A21" s="202">
        <v>15</v>
      </c>
      <c r="B21" s="204" t="s">
        <v>336</v>
      </c>
      <c r="C21" s="212">
        <v>44955528</v>
      </c>
      <c r="D21" s="209">
        <v>5373358</v>
      </c>
      <c r="E21" s="209">
        <v>9095834</v>
      </c>
      <c r="F21" s="213">
        <v>0</v>
      </c>
      <c r="G21" s="211">
        <v>0</v>
      </c>
      <c r="H21" s="209">
        <v>275240</v>
      </c>
      <c r="I21" s="209">
        <v>0</v>
      </c>
      <c r="J21" s="209">
        <v>0</v>
      </c>
      <c r="K21" s="209">
        <v>0</v>
      </c>
      <c r="L21" s="203" t="s">
        <v>571</v>
      </c>
      <c r="M21" s="203"/>
      <c r="N21" s="203"/>
      <c r="O21" s="203">
        <v>8</v>
      </c>
    </row>
    <row r="22" spans="1:17" s="28" customFormat="1" ht="13.15" customHeight="1" x14ac:dyDescent="0.2">
      <c r="A22" s="202">
        <v>16</v>
      </c>
      <c r="B22" s="204" t="s">
        <v>598</v>
      </c>
      <c r="C22" s="332">
        <v>0</v>
      </c>
      <c r="D22" s="209">
        <v>0</v>
      </c>
      <c r="E22" s="209">
        <v>5749669</v>
      </c>
      <c r="F22" s="209">
        <v>0</v>
      </c>
      <c r="G22" s="211">
        <v>0</v>
      </c>
      <c r="H22" s="209">
        <v>5680</v>
      </c>
      <c r="I22" s="209">
        <v>0</v>
      </c>
      <c r="J22" s="209">
        <v>0</v>
      </c>
      <c r="K22" s="209">
        <v>0</v>
      </c>
      <c r="L22" s="203" t="s">
        <v>571</v>
      </c>
      <c r="M22" s="203"/>
      <c r="N22" s="203"/>
      <c r="O22" s="203">
        <v>0</v>
      </c>
    </row>
    <row r="23" spans="1:17" s="28" customFormat="1" ht="13.15" customHeight="1" x14ac:dyDescent="0.2">
      <c r="A23" s="202">
        <v>17</v>
      </c>
      <c r="B23" s="204" t="s">
        <v>598</v>
      </c>
      <c r="C23" s="332">
        <v>7366242</v>
      </c>
      <c r="D23" s="209">
        <v>893552</v>
      </c>
      <c r="E23" s="209">
        <v>1661503</v>
      </c>
      <c r="F23" s="209">
        <v>0</v>
      </c>
      <c r="G23" s="211">
        <v>0</v>
      </c>
      <c r="H23" s="209">
        <v>0</v>
      </c>
      <c r="I23" s="209">
        <v>0</v>
      </c>
      <c r="J23" s="209">
        <v>0</v>
      </c>
      <c r="K23" s="209">
        <v>0</v>
      </c>
      <c r="L23" s="203"/>
      <c r="M23" s="203" t="s">
        <v>571</v>
      </c>
      <c r="N23" s="203"/>
      <c r="O23" s="203">
        <v>1</v>
      </c>
      <c r="Q23" s="205"/>
    </row>
    <row r="24" spans="1:17" s="28" customFormat="1" ht="13.15" customHeight="1" x14ac:dyDescent="0.2">
      <c r="A24" s="202">
        <v>18</v>
      </c>
      <c r="B24" s="204" t="s">
        <v>150</v>
      </c>
      <c r="C24" s="209">
        <v>0</v>
      </c>
      <c r="D24" s="209">
        <v>0</v>
      </c>
      <c r="E24" s="209">
        <v>1504048</v>
      </c>
      <c r="F24" s="213">
        <v>0</v>
      </c>
      <c r="G24" s="211">
        <v>0</v>
      </c>
      <c r="H24" s="209">
        <v>17650</v>
      </c>
      <c r="I24" s="209">
        <v>0</v>
      </c>
      <c r="J24" s="209">
        <v>0</v>
      </c>
      <c r="K24" s="209">
        <v>0</v>
      </c>
      <c r="L24" s="203" t="s">
        <v>571</v>
      </c>
      <c r="M24" s="203"/>
      <c r="N24" s="203"/>
      <c r="O24" s="203">
        <v>0</v>
      </c>
    </row>
    <row r="25" spans="1:17" s="28" customFormat="1" ht="13.15" customHeight="1" x14ac:dyDescent="0.2">
      <c r="A25" s="202">
        <v>19</v>
      </c>
      <c r="B25" s="204" t="s">
        <v>151</v>
      </c>
      <c r="C25" s="217">
        <v>0</v>
      </c>
      <c r="D25" s="209">
        <v>0</v>
      </c>
      <c r="E25" s="209">
        <v>2120839</v>
      </c>
      <c r="F25" s="209">
        <v>0</v>
      </c>
      <c r="G25" s="218">
        <v>0</v>
      </c>
      <c r="H25" s="209">
        <v>0</v>
      </c>
      <c r="I25" s="209">
        <v>0</v>
      </c>
      <c r="J25" s="209">
        <v>0</v>
      </c>
      <c r="K25" s="209">
        <v>0</v>
      </c>
      <c r="L25" s="203" t="s">
        <v>571</v>
      </c>
      <c r="M25" s="203"/>
      <c r="N25" s="203"/>
      <c r="O25" s="203">
        <v>0</v>
      </c>
    </row>
    <row r="26" spans="1:17" s="28" customFormat="1" ht="13.15" customHeight="1" x14ac:dyDescent="0.2">
      <c r="A26" s="202">
        <v>20</v>
      </c>
      <c r="B26" s="204" t="s">
        <v>152</v>
      </c>
      <c r="C26" s="212">
        <v>0</v>
      </c>
      <c r="D26" s="209">
        <v>0</v>
      </c>
      <c r="E26" s="209">
        <v>4703964</v>
      </c>
      <c r="F26" s="213">
        <v>0</v>
      </c>
      <c r="G26" s="211">
        <v>0</v>
      </c>
      <c r="H26" s="209">
        <v>0</v>
      </c>
      <c r="I26" s="209">
        <v>0</v>
      </c>
      <c r="J26" s="209">
        <v>0</v>
      </c>
      <c r="K26" s="209">
        <v>0</v>
      </c>
      <c r="L26" s="203" t="s">
        <v>571</v>
      </c>
      <c r="M26" s="203"/>
      <c r="N26" s="203"/>
      <c r="O26" s="203">
        <v>0</v>
      </c>
    </row>
    <row r="27" spans="1:17" s="28" customFormat="1" ht="13.15" customHeight="1" x14ac:dyDescent="0.2">
      <c r="A27" s="202">
        <v>21</v>
      </c>
      <c r="B27" s="204" t="s">
        <v>682</v>
      </c>
      <c r="C27" s="212">
        <v>0</v>
      </c>
      <c r="D27" s="209">
        <v>0</v>
      </c>
      <c r="E27" s="209">
        <v>264800</v>
      </c>
      <c r="F27" s="213">
        <v>0</v>
      </c>
      <c r="G27" s="211">
        <v>0</v>
      </c>
      <c r="H27" s="209">
        <v>0</v>
      </c>
      <c r="I27" s="209">
        <v>0</v>
      </c>
      <c r="J27" s="209">
        <v>0</v>
      </c>
      <c r="K27" s="209">
        <v>0</v>
      </c>
      <c r="L27" s="203" t="s">
        <v>571</v>
      </c>
      <c r="M27" s="203"/>
      <c r="N27" s="203"/>
      <c r="O27" s="203">
        <v>0</v>
      </c>
    </row>
    <row r="28" spans="1:17" s="28" customFormat="1" ht="22.5" x14ac:dyDescent="0.2">
      <c r="A28" s="202">
        <v>22</v>
      </c>
      <c r="B28" s="282" t="s">
        <v>668</v>
      </c>
      <c r="C28" s="212">
        <v>437281</v>
      </c>
      <c r="D28" s="209">
        <v>45312</v>
      </c>
      <c r="E28" s="209">
        <v>0</v>
      </c>
      <c r="F28" s="209">
        <v>0</v>
      </c>
      <c r="G28" s="211">
        <v>0</v>
      </c>
      <c r="H28" s="209">
        <v>0</v>
      </c>
      <c r="I28" s="209">
        <v>0</v>
      </c>
      <c r="J28" s="209">
        <v>0</v>
      </c>
      <c r="K28" s="209">
        <v>0</v>
      </c>
      <c r="L28" s="203" t="s">
        <v>571</v>
      </c>
      <c r="M28" s="203"/>
      <c r="N28" s="203"/>
      <c r="O28" s="203">
        <v>0</v>
      </c>
    </row>
    <row r="29" spans="1:17" s="28" customFormat="1" ht="22.5" x14ac:dyDescent="0.2">
      <c r="A29" s="202">
        <v>23</v>
      </c>
      <c r="B29" s="204" t="s">
        <v>153</v>
      </c>
      <c r="C29" s="219">
        <v>18893795</v>
      </c>
      <c r="D29" s="209">
        <v>2547090</v>
      </c>
      <c r="E29" s="209">
        <v>87606950</v>
      </c>
      <c r="F29" s="213">
        <v>0</v>
      </c>
      <c r="G29" s="220">
        <v>0</v>
      </c>
      <c r="H29" s="209">
        <v>9138697</v>
      </c>
      <c r="I29" s="209">
        <v>2323792</v>
      </c>
      <c r="J29" s="209">
        <v>0</v>
      </c>
      <c r="K29" s="209">
        <v>0</v>
      </c>
      <c r="L29" s="203"/>
      <c r="M29" s="203" t="s">
        <v>571</v>
      </c>
      <c r="N29" s="203"/>
      <c r="O29" s="203">
        <v>3</v>
      </c>
    </row>
    <row r="30" spans="1:17" s="28" customFormat="1" ht="13.15" customHeight="1" x14ac:dyDescent="0.2">
      <c r="A30" s="202">
        <v>24</v>
      </c>
      <c r="B30" s="204" t="s">
        <v>154</v>
      </c>
      <c r="C30" s="219">
        <v>638717</v>
      </c>
      <c r="D30" s="209">
        <v>82350</v>
      </c>
      <c r="E30" s="209">
        <v>296286</v>
      </c>
      <c r="F30" s="209">
        <v>0</v>
      </c>
      <c r="G30" s="220">
        <v>0</v>
      </c>
      <c r="H30" s="209">
        <v>94680</v>
      </c>
      <c r="I30" s="209">
        <v>0</v>
      </c>
      <c r="J30" s="209">
        <v>0</v>
      </c>
      <c r="K30" s="209">
        <v>0</v>
      </c>
      <c r="L30" s="203" t="s">
        <v>571</v>
      </c>
      <c r="M30" s="203"/>
      <c r="N30" s="203"/>
      <c r="O30" s="203">
        <v>0</v>
      </c>
    </row>
    <row r="31" spans="1:17" s="28" customFormat="1" ht="22.5" x14ac:dyDescent="0.2">
      <c r="A31" s="202">
        <v>25</v>
      </c>
      <c r="B31" s="204" t="s">
        <v>337</v>
      </c>
      <c r="C31" s="217">
        <v>10262617</v>
      </c>
      <c r="D31" s="209">
        <v>1429842</v>
      </c>
      <c r="E31" s="209">
        <v>2800188</v>
      </c>
      <c r="F31" s="209">
        <v>0</v>
      </c>
      <c r="G31" s="218">
        <v>0</v>
      </c>
      <c r="H31" s="209">
        <v>231000</v>
      </c>
      <c r="I31" s="209">
        <v>0</v>
      </c>
      <c r="J31" s="209">
        <v>0</v>
      </c>
      <c r="K31" s="209">
        <v>0</v>
      </c>
      <c r="L31" s="203" t="s">
        <v>571</v>
      </c>
      <c r="M31" s="203"/>
      <c r="N31" s="203"/>
      <c r="O31" s="203">
        <v>2</v>
      </c>
    </row>
    <row r="32" spans="1:17" s="28" customFormat="1" ht="13.15" customHeight="1" x14ac:dyDescent="0.2">
      <c r="A32" s="202">
        <v>26</v>
      </c>
      <c r="B32" s="204" t="s">
        <v>155</v>
      </c>
      <c r="C32" s="217">
        <v>0</v>
      </c>
      <c r="D32" s="209">
        <v>0</v>
      </c>
      <c r="E32" s="209">
        <v>701731</v>
      </c>
      <c r="F32" s="209">
        <v>0</v>
      </c>
      <c r="G32" s="218">
        <v>0</v>
      </c>
      <c r="H32" s="209">
        <v>0</v>
      </c>
      <c r="I32" s="209">
        <v>0</v>
      </c>
      <c r="J32" s="209">
        <v>0</v>
      </c>
      <c r="K32" s="209">
        <v>0</v>
      </c>
      <c r="L32" s="203"/>
      <c r="M32" s="203" t="s">
        <v>571</v>
      </c>
      <c r="N32" s="203"/>
      <c r="O32" s="203">
        <v>0</v>
      </c>
    </row>
    <row r="33" spans="1:16" s="28" customFormat="1" ht="22.5" x14ac:dyDescent="0.2">
      <c r="A33" s="202">
        <v>27</v>
      </c>
      <c r="B33" s="204" t="s">
        <v>156</v>
      </c>
      <c r="C33" s="212">
        <v>0</v>
      </c>
      <c r="D33" s="221">
        <v>0</v>
      </c>
      <c r="E33" s="209">
        <v>0</v>
      </c>
      <c r="F33" s="209">
        <v>0</v>
      </c>
      <c r="G33" s="211">
        <v>9488865</v>
      </c>
      <c r="H33" s="209">
        <v>0</v>
      </c>
      <c r="I33" s="209">
        <v>0</v>
      </c>
      <c r="J33" s="209">
        <v>0</v>
      </c>
      <c r="K33" s="209">
        <v>0</v>
      </c>
      <c r="L33" s="203"/>
      <c r="M33" s="203" t="s">
        <v>571</v>
      </c>
      <c r="N33" s="203"/>
      <c r="O33" s="203">
        <v>0</v>
      </c>
    </row>
    <row r="34" spans="1:16" s="28" customFormat="1" ht="22.5" x14ac:dyDescent="0.2">
      <c r="A34" s="202">
        <v>28</v>
      </c>
      <c r="B34" s="204" t="s">
        <v>599</v>
      </c>
      <c r="C34" s="212">
        <v>26487080</v>
      </c>
      <c r="D34" s="209">
        <v>3516748</v>
      </c>
      <c r="E34" s="209">
        <v>1697</v>
      </c>
      <c r="F34" s="209">
        <v>0</v>
      </c>
      <c r="G34" s="211">
        <v>0</v>
      </c>
      <c r="H34" s="209">
        <v>0</v>
      </c>
      <c r="I34" s="209">
        <v>0</v>
      </c>
      <c r="J34" s="209">
        <v>0</v>
      </c>
      <c r="K34" s="209">
        <v>0</v>
      </c>
      <c r="L34" s="203" t="s">
        <v>571</v>
      </c>
      <c r="M34" s="203"/>
      <c r="N34" s="203"/>
      <c r="O34" s="203">
        <v>3</v>
      </c>
    </row>
    <row r="35" spans="1:16" s="28" customFormat="1" ht="22.5" x14ac:dyDescent="0.2">
      <c r="A35" s="202">
        <v>29</v>
      </c>
      <c r="B35" s="204" t="s">
        <v>600</v>
      </c>
      <c r="C35" s="212">
        <v>0</v>
      </c>
      <c r="D35" s="209">
        <v>0</v>
      </c>
      <c r="E35" s="209">
        <v>3778952</v>
      </c>
      <c r="F35" s="209">
        <v>0</v>
      </c>
      <c r="G35" s="211">
        <v>0</v>
      </c>
      <c r="H35" s="209">
        <v>0</v>
      </c>
      <c r="I35" s="209">
        <v>0</v>
      </c>
      <c r="J35" s="209">
        <v>0</v>
      </c>
      <c r="K35" s="209">
        <v>0</v>
      </c>
      <c r="L35" s="203" t="s">
        <v>571</v>
      </c>
      <c r="M35" s="203"/>
      <c r="N35" s="203"/>
      <c r="O35" s="203">
        <v>0</v>
      </c>
    </row>
    <row r="36" spans="1:16" s="28" customFormat="1" ht="13.15" customHeight="1" x14ac:dyDescent="0.2">
      <c r="A36" s="202">
        <v>30</v>
      </c>
      <c r="B36" s="204" t="s">
        <v>601</v>
      </c>
      <c r="C36" s="222">
        <v>0</v>
      </c>
      <c r="D36" s="221">
        <v>0</v>
      </c>
      <c r="E36" s="221">
        <v>2897251</v>
      </c>
      <c r="F36" s="209">
        <v>0</v>
      </c>
      <c r="G36" s="211">
        <v>0</v>
      </c>
      <c r="H36" s="209">
        <v>0</v>
      </c>
      <c r="I36" s="209">
        <v>0</v>
      </c>
      <c r="J36" s="209">
        <v>0</v>
      </c>
      <c r="K36" s="209">
        <v>0</v>
      </c>
      <c r="L36" s="203" t="s">
        <v>571</v>
      </c>
      <c r="M36" s="203"/>
      <c r="N36" s="203"/>
      <c r="O36" s="203">
        <v>0</v>
      </c>
      <c r="P36" s="205"/>
    </row>
    <row r="37" spans="1:16" s="28" customFormat="1" ht="22.5" x14ac:dyDescent="0.2">
      <c r="A37" s="202">
        <v>31</v>
      </c>
      <c r="B37" s="204" t="s">
        <v>602</v>
      </c>
      <c r="C37" s="222">
        <v>0</v>
      </c>
      <c r="D37" s="221">
        <v>0</v>
      </c>
      <c r="E37" s="221">
        <v>950670</v>
      </c>
      <c r="F37" s="209">
        <v>1928972</v>
      </c>
      <c r="G37" s="220">
        <v>0</v>
      </c>
      <c r="H37" s="209">
        <v>0</v>
      </c>
      <c r="I37" s="209">
        <v>0</v>
      </c>
      <c r="J37" s="209">
        <v>0</v>
      </c>
      <c r="K37" s="209">
        <v>0</v>
      </c>
      <c r="L37" s="203" t="s">
        <v>571</v>
      </c>
      <c r="M37" s="203"/>
      <c r="N37" s="203"/>
      <c r="O37" s="203">
        <v>0</v>
      </c>
    </row>
    <row r="38" spans="1:16" s="28" customFormat="1" ht="22.5" x14ac:dyDescent="0.2">
      <c r="A38" s="202">
        <v>32</v>
      </c>
      <c r="B38" s="204" t="s">
        <v>683</v>
      </c>
      <c r="C38" s="222">
        <v>0</v>
      </c>
      <c r="D38" s="221">
        <v>0</v>
      </c>
      <c r="E38" s="221">
        <v>51404</v>
      </c>
      <c r="F38" s="209">
        <v>0</v>
      </c>
      <c r="G38" s="220">
        <v>0</v>
      </c>
      <c r="H38" s="209">
        <v>0</v>
      </c>
      <c r="I38" s="209">
        <v>0</v>
      </c>
      <c r="J38" s="209">
        <v>0</v>
      </c>
      <c r="K38" s="209">
        <v>0</v>
      </c>
      <c r="L38" s="203"/>
      <c r="M38" s="203" t="s">
        <v>571</v>
      </c>
      <c r="N38" s="203"/>
      <c r="O38" s="203">
        <v>0</v>
      </c>
    </row>
    <row r="39" spans="1:16" s="28" customFormat="1" ht="12.75" customHeight="1" x14ac:dyDescent="0.2">
      <c r="A39" s="202">
        <v>33</v>
      </c>
      <c r="B39" s="226" t="s">
        <v>180</v>
      </c>
      <c r="C39" s="223">
        <f t="shared" ref="C39:K39" si="0">SUM(C8:C38)</f>
        <v>134972055</v>
      </c>
      <c r="D39" s="223">
        <f t="shared" si="0"/>
        <v>17382685</v>
      </c>
      <c r="E39" s="223">
        <f t="shared" si="0"/>
        <v>239202428</v>
      </c>
      <c r="F39" s="223">
        <f t="shared" si="0"/>
        <v>1928972</v>
      </c>
      <c r="G39" s="223">
        <f t="shared" si="0"/>
        <v>50955302</v>
      </c>
      <c r="H39" s="223">
        <f t="shared" si="0"/>
        <v>60973449</v>
      </c>
      <c r="I39" s="223">
        <f t="shared" si="0"/>
        <v>7894792</v>
      </c>
      <c r="J39" s="223">
        <f t="shared" si="0"/>
        <v>0</v>
      </c>
      <c r="K39" s="223">
        <f t="shared" si="0"/>
        <v>40463807</v>
      </c>
      <c r="L39" s="203"/>
      <c r="M39" s="203"/>
      <c r="N39" s="203"/>
      <c r="O39" s="203">
        <f>SUM(O8:O38)</f>
        <v>19</v>
      </c>
    </row>
    <row r="40" spans="1:16" s="28" customFormat="1" ht="12.75" customHeight="1" x14ac:dyDescent="0.2">
      <c r="A40" s="202">
        <v>34</v>
      </c>
      <c r="B40" s="251" t="s">
        <v>590</v>
      </c>
      <c r="C40" s="224">
        <f t="shared" ref="C40:K40" si="1">C8+C9+C10+C11+C12+C14+C15+C17+C18+C19+C20+C21+C22+C24+C25+C26+C28+C30+C31+C34+C35+C36+C37+C27+C13</f>
        <v>108712018</v>
      </c>
      <c r="D40" s="224">
        <f t="shared" si="1"/>
        <v>13942043</v>
      </c>
      <c r="E40" s="224">
        <f t="shared" si="1"/>
        <v>148814898</v>
      </c>
      <c r="F40" s="224">
        <f t="shared" si="1"/>
        <v>1928972</v>
      </c>
      <c r="G40" s="224">
        <f t="shared" si="1"/>
        <v>41466437</v>
      </c>
      <c r="H40" s="224">
        <f t="shared" si="1"/>
        <v>42965544</v>
      </c>
      <c r="I40" s="224">
        <f t="shared" si="1"/>
        <v>5571000</v>
      </c>
      <c r="J40" s="224">
        <f t="shared" si="1"/>
        <v>0</v>
      </c>
      <c r="K40" s="224">
        <f t="shared" si="1"/>
        <v>40463807</v>
      </c>
      <c r="L40" s="203"/>
      <c r="M40" s="203"/>
      <c r="N40" s="203"/>
      <c r="O40" s="203"/>
    </row>
    <row r="41" spans="1:16" s="28" customFormat="1" ht="12.75" customHeight="1" x14ac:dyDescent="0.2">
      <c r="A41" s="202">
        <v>35</v>
      </c>
      <c r="B41" s="251" t="s">
        <v>591</v>
      </c>
      <c r="C41" s="224">
        <f>C29+C32+C33+C38+C16+C23</f>
        <v>26260037</v>
      </c>
      <c r="D41" s="224">
        <f t="shared" ref="D41:K41" si="2">D29+D32+D33+D38+D16+D23</f>
        <v>3440642</v>
      </c>
      <c r="E41" s="224">
        <f t="shared" si="2"/>
        <v>90387530</v>
      </c>
      <c r="F41" s="224">
        <f t="shared" si="2"/>
        <v>0</v>
      </c>
      <c r="G41" s="224">
        <f t="shared" si="2"/>
        <v>9488865</v>
      </c>
      <c r="H41" s="224">
        <f t="shared" si="2"/>
        <v>18007905</v>
      </c>
      <c r="I41" s="224">
        <f t="shared" si="2"/>
        <v>2323792</v>
      </c>
      <c r="J41" s="224">
        <f t="shared" si="2"/>
        <v>0</v>
      </c>
      <c r="K41" s="224">
        <f t="shared" si="2"/>
        <v>0</v>
      </c>
      <c r="L41" s="203"/>
      <c r="M41" s="203"/>
      <c r="N41" s="203"/>
      <c r="O41" s="203"/>
    </row>
    <row r="42" spans="1:16" s="28" customFormat="1" ht="12.75" customHeight="1" x14ac:dyDescent="0.2">
      <c r="A42" s="202">
        <v>36</v>
      </c>
      <c r="B42" s="251" t="s">
        <v>627</v>
      </c>
      <c r="C42" s="224">
        <v>0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03"/>
      <c r="M42" s="203"/>
      <c r="N42" s="203"/>
      <c r="O42" s="203"/>
    </row>
    <row r="43" spans="1:16" s="28" customFormat="1" ht="22.5" x14ac:dyDescent="0.2">
      <c r="A43" s="202">
        <v>37</v>
      </c>
      <c r="B43" s="251" t="s">
        <v>634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f>0-K14</f>
        <v>-35884416</v>
      </c>
      <c r="L43" s="203"/>
      <c r="M43" s="203"/>
      <c r="N43" s="203"/>
      <c r="O43" s="203"/>
    </row>
    <row r="44" spans="1:16" s="28" customFormat="1" ht="12.75" customHeight="1" x14ac:dyDescent="0.2">
      <c r="A44" s="202">
        <v>38</v>
      </c>
      <c r="B44" s="227" t="s">
        <v>604</v>
      </c>
      <c r="C44" s="225">
        <f>SUM(C40:C43)</f>
        <v>134972055</v>
      </c>
      <c r="D44" s="225">
        <f t="shared" ref="D44:K44" si="3">SUM(D40:D43)</f>
        <v>17382685</v>
      </c>
      <c r="E44" s="225">
        <f t="shared" si="3"/>
        <v>239202428</v>
      </c>
      <c r="F44" s="225">
        <f t="shared" si="3"/>
        <v>1928972</v>
      </c>
      <c r="G44" s="225">
        <f>SUM(G40:G43)</f>
        <v>50955302</v>
      </c>
      <c r="H44" s="225">
        <f t="shared" si="3"/>
        <v>60973449</v>
      </c>
      <c r="I44" s="225">
        <f t="shared" si="3"/>
        <v>7894792</v>
      </c>
      <c r="J44" s="225">
        <f t="shared" si="3"/>
        <v>0</v>
      </c>
      <c r="K44" s="225">
        <f t="shared" si="3"/>
        <v>4579391</v>
      </c>
      <c r="L44" s="203"/>
      <c r="M44" s="203"/>
      <c r="N44" s="203"/>
      <c r="O44" s="203"/>
    </row>
    <row r="45" spans="1:16" s="27" customFormat="1" x14ac:dyDescent="0.2"/>
    <row r="46" spans="1:16" s="27" customFormat="1" x14ac:dyDescent="0.2">
      <c r="C46" s="205"/>
      <c r="I46" s="206"/>
      <c r="J46" s="333"/>
      <c r="K46" s="206"/>
    </row>
    <row r="47" spans="1:16" s="27" customFormat="1" x14ac:dyDescent="0.2">
      <c r="K47" s="333"/>
    </row>
    <row r="48" spans="1:16" s="27" customFormat="1" x14ac:dyDescent="0.2"/>
    <row r="49" s="27" customFormat="1" x14ac:dyDescent="0.2"/>
    <row r="50" s="27" customFormat="1" x14ac:dyDescent="0.2"/>
    <row r="51" s="27" customFormat="1" x14ac:dyDescent="0.2"/>
    <row r="52" s="27" customFormat="1" x14ac:dyDescent="0.2"/>
    <row r="53" s="27" customFormat="1" x14ac:dyDescent="0.2"/>
    <row r="54" s="27" customFormat="1" x14ac:dyDescent="0.2"/>
    <row r="55" s="27" customFormat="1" x14ac:dyDescent="0.2"/>
    <row r="56" s="27" customFormat="1" x14ac:dyDescent="0.2"/>
    <row r="57" s="27" customFormat="1" x14ac:dyDescent="0.2"/>
    <row r="58" s="27" customFormat="1" x14ac:dyDescent="0.2"/>
    <row r="59" s="27" customFormat="1" x14ac:dyDescent="0.2"/>
    <row r="60" s="27" customFormat="1" x14ac:dyDescent="0.2"/>
    <row r="61" s="27" customFormat="1" x14ac:dyDescent="0.2"/>
    <row r="62" s="27" customFormat="1" x14ac:dyDescent="0.2"/>
    <row r="63" s="27" customFormat="1" x14ac:dyDescent="0.2"/>
    <row r="64" s="27" customFormat="1" x14ac:dyDescent="0.2"/>
    <row r="65" s="27" customFormat="1" x14ac:dyDescent="0.2"/>
    <row r="66" s="27" customFormat="1" x14ac:dyDescent="0.2"/>
    <row r="67" s="27" customFormat="1" x14ac:dyDescent="0.2"/>
    <row r="68" s="27" customFormat="1" x14ac:dyDescent="0.2"/>
    <row r="69" s="27" customFormat="1" x14ac:dyDescent="0.2"/>
    <row r="70" s="27" customFormat="1" x14ac:dyDescent="0.2"/>
    <row r="71" s="27" customFormat="1" x14ac:dyDescent="0.2"/>
    <row r="72" s="27" customFormat="1" x14ac:dyDescent="0.2"/>
    <row r="73" s="27" customFormat="1" x14ac:dyDescent="0.2"/>
    <row r="74" s="27" customFormat="1" x14ac:dyDescent="0.2"/>
    <row r="75" s="27" customFormat="1" x14ac:dyDescent="0.2"/>
    <row r="76" s="27" customFormat="1" x14ac:dyDescent="0.2"/>
    <row r="77" s="27" customFormat="1" x14ac:dyDescent="0.2"/>
    <row r="78" s="27" customFormat="1" x14ac:dyDescent="0.2"/>
    <row r="79" s="27" customFormat="1" x14ac:dyDescent="0.2"/>
    <row r="80" s="27" customFormat="1" x14ac:dyDescent="0.2"/>
    <row r="81" s="27" customFormat="1" x14ac:dyDescent="0.2"/>
    <row r="82" s="27" customFormat="1" x14ac:dyDescent="0.2"/>
    <row r="83" s="27" customFormat="1" x14ac:dyDescent="0.2"/>
    <row r="84" s="27" customFormat="1" x14ac:dyDescent="0.2"/>
    <row r="85" s="27" customFormat="1" x14ac:dyDescent="0.2"/>
    <row r="86" s="27" customFormat="1" x14ac:dyDescent="0.2"/>
    <row r="87" s="27" customFormat="1" x14ac:dyDescent="0.2"/>
    <row r="88" s="27" customFormat="1" x14ac:dyDescent="0.2"/>
    <row r="89" s="27" customFormat="1" x14ac:dyDescent="0.2"/>
    <row r="90" s="27" customFormat="1" x14ac:dyDescent="0.2"/>
    <row r="91" s="27" customFormat="1" x14ac:dyDescent="0.2"/>
    <row r="92" s="27" customFormat="1" x14ac:dyDescent="0.2"/>
    <row r="93" s="27" customFormat="1" x14ac:dyDescent="0.2"/>
    <row r="94" s="27" customFormat="1" x14ac:dyDescent="0.2"/>
  </sheetData>
  <sheetProtection selectLockedCells="1" selectUnlockedCells="1"/>
  <mergeCells count="1">
    <mergeCell ref="A4:O4"/>
  </mergeCells>
  <pageMargins left="0.74791666666666667" right="0.74791666666666667" top="0.98402777777777772" bottom="0.98402777777777772" header="0.51180555555555551" footer="0.51180555555555551"/>
  <pageSetup paperSize="9" scale="88" firstPageNumber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zoomScaleNormal="100" workbookViewId="0"/>
  </sheetViews>
  <sheetFormatPr defaultRowHeight="12.75" x14ac:dyDescent="0.2"/>
  <cols>
    <col min="1" max="1" width="4.7109375" style="4" customWidth="1"/>
    <col min="2" max="2" width="37" style="4" customWidth="1"/>
    <col min="3" max="3" width="10.42578125" style="4" customWidth="1"/>
    <col min="4" max="4" width="7.28515625" style="4" customWidth="1"/>
    <col min="5" max="6" width="10.42578125" customWidth="1"/>
    <col min="7" max="7" width="10.7109375" customWidth="1"/>
  </cols>
  <sheetData>
    <row r="1" spans="1:7" s="1" customFormat="1" ht="13.9" customHeight="1" x14ac:dyDescent="0.2">
      <c r="A1" s="2"/>
      <c r="B1" s="2"/>
      <c r="C1" s="2"/>
      <c r="E1" s="3"/>
      <c r="F1" s="3"/>
      <c r="G1" s="3" t="s">
        <v>227</v>
      </c>
    </row>
    <row r="2" spans="1:7" s="1" customFormat="1" ht="13.9" customHeight="1" x14ac:dyDescent="0.2">
      <c r="A2" s="2"/>
      <c r="B2" s="2"/>
      <c r="C2" s="2"/>
      <c r="E2" s="3"/>
      <c r="F2" s="3"/>
      <c r="G2" s="3" t="str">
        <f>'1. melléklet'!E2</f>
        <v>az  5/2026. (V.29.) önkormányzati rendelethez</v>
      </c>
    </row>
    <row r="3" spans="1:7" s="1" customFormat="1" ht="13.9" customHeight="1" x14ac:dyDescent="0.2">
      <c r="A3" s="2"/>
      <c r="B3" s="2"/>
      <c r="C3" s="2"/>
      <c r="D3" s="2"/>
    </row>
    <row r="4" spans="1:7" s="1" customFormat="1" ht="15" customHeight="1" x14ac:dyDescent="0.2">
      <c r="A4" s="367" t="s">
        <v>789</v>
      </c>
      <c r="B4" s="367"/>
      <c r="C4" s="367"/>
      <c r="D4" s="367"/>
      <c r="E4" s="367"/>
      <c r="F4" s="367"/>
      <c r="G4" s="367"/>
    </row>
    <row r="5" spans="1:7" s="1" customFormat="1" ht="6.75" customHeight="1" x14ac:dyDescent="0.2">
      <c r="A5" s="2"/>
      <c r="B5" s="5"/>
      <c r="C5" s="5"/>
      <c r="E5" s="3"/>
      <c r="F5" s="3"/>
      <c r="G5" s="3"/>
    </row>
    <row r="6" spans="1:7" s="1" customFormat="1" ht="15" customHeight="1" x14ac:dyDescent="0.2">
      <c r="A6" s="62"/>
      <c r="B6" s="76" t="s">
        <v>240</v>
      </c>
      <c r="C6" s="62" t="s">
        <v>241</v>
      </c>
      <c r="D6" s="62" t="s">
        <v>242</v>
      </c>
      <c r="E6" s="62" t="s">
        <v>243</v>
      </c>
      <c r="F6" s="62" t="s">
        <v>244</v>
      </c>
      <c r="G6" s="62" t="s">
        <v>245</v>
      </c>
    </row>
    <row r="7" spans="1:7" s="1" customFormat="1" ht="72" x14ac:dyDescent="0.2">
      <c r="A7" s="62">
        <v>1</v>
      </c>
      <c r="B7" s="62" t="s">
        <v>96</v>
      </c>
      <c r="C7" s="62" t="s">
        <v>112</v>
      </c>
      <c r="D7" s="62" t="s">
        <v>358</v>
      </c>
      <c r="E7" s="62" t="s">
        <v>356</v>
      </c>
      <c r="F7" s="62" t="s">
        <v>355</v>
      </c>
      <c r="G7" s="62" t="s">
        <v>357</v>
      </c>
    </row>
    <row r="8" spans="1:7" s="1" customFormat="1" ht="15" customHeight="1" x14ac:dyDescent="0.2">
      <c r="A8" s="62">
        <v>2</v>
      </c>
      <c r="B8" s="75" t="s">
        <v>209</v>
      </c>
      <c r="C8" s="8">
        <v>155931161</v>
      </c>
      <c r="D8" s="8">
        <v>0</v>
      </c>
      <c r="E8" s="8">
        <v>189368709</v>
      </c>
      <c r="F8" s="8">
        <v>0</v>
      </c>
      <c r="G8" s="8">
        <f t="shared" ref="G8:G14" si="0">SUM(E8:F8)</f>
        <v>189368709</v>
      </c>
    </row>
    <row r="9" spans="1:7" s="1" customFormat="1" ht="24" x14ac:dyDescent="0.2">
      <c r="A9" s="62">
        <v>3</v>
      </c>
      <c r="B9" s="75" t="s">
        <v>210</v>
      </c>
      <c r="C9" s="8">
        <v>115431684</v>
      </c>
      <c r="D9" s="8">
        <v>0</v>
      </c>
      <c r="E9" s="8">
        <v>116358988</v>
      </c>
      <c r="F9" s="8">
        <v>0</v>
      </c>
      <c r="G9" s="8">
        <f t="shared" si="0"/>
        <v>116358988</v>
      </c>
    </row>
    <row r="10" spans="1:7" s="1" customFormat="1" ht="24" x14ac:dyDescent="0.2">
      <c r="A10" s="62">
        <v>4</v>
      </c>
      <c r="B10" s="75" t="s">
        <v>211</v>
      </c>
      <c r="C10" s="8">
        <v>7996948</v>
      </c>
      <c r="D10" s="8">
        <v>0</v>
      </c>
      <c r="E10" s="8">
        <v>9414834</v>
      </c>
      <c r="F10" s="8">
        <v>0</v>
      </c>
      <c r="G10" s="8">
        <f t="shared" si="0"/>
        <v>9414834</v>
      </c>
    </row>
    <row r="11" spans="1:7" s="1" customFormat="1" ht="24" x14ac:dyDescent="0.2">
      <c r="A11" s="62">
        <v>5</v>
      </c>
      <c r="B11" s="9" t="s">
        <v>212</v>
      </c>
      <c r="C11" s="10">
        <f>SUM(C8:C10)</f>
        <v>279359793</v>
      </c>
      <c r="D11" s="10">
        <f t="shared" ref="D11:F11" si="1">SUM(D8:D10)</f>
        <v>0</v>
      </c>
      <c r="E11" s="10">
        <f t="shared" si="1"/>
        <v>315142531</v>
      </c>
      <c r="F11" s="10">
        <f t="shared" si="1"/>
        <v>0</v>
      </c>
      <c r="G11" s="10">
        <f t="shared" si="0"/>
        <v>315142531</v>
      </c>
    </row>
    <row r="12" spans="1:7" s="1" customFormat="1" ht="15" customHeight="1" x14ac:dyDescent="0.2">
      <c r="A12" s="62">
        <v>6</v>
      </c>
      <c r="B12" s="75" t="s">
        <v>220</v>
      </c>
      <c r="C12" s="8">
        <v>0</v>
      </c>
      <c r="D12" s="8">
        <v>0</v>
      </c>
      <c r="E12" s="8">
        <v>0</v>
      </c>
      <c r="F12" s="8">
        <v>0</v>
      </c>
      <c r="G12" s="8">
        <f t="shared" si="0"/>
        <v>0</v>
      </c>
    </row>
    <row r="13" spans="1:7" s="1" customFormat="1" ht="15" customHeight="1" x14ac:dyDescent="0.2">
      <c r="A13" s="62">
        <v>7</v>
      </c>
      <c r="B13" s="75" t="s">
        <v>221</v>
      </c>
      <c r="C13" s="8">
        <v>0</v>
      </c>
      <c r="D13" s="8">
        <v>0</v>
      </c>
      <c r="E13" s="8">
        <v>0</v>
      </c>
      <c r="F13" s="8">
        <v>0</v>
      </c>
      <c r="G13" s="8">
        <f t="shared" si="0"/>
        <v>0</v>
      </c>
    </row>
    <row r="14" spans="1:7" s="1" customFormat="1" ht="15" customHeight="1" x14ac:dyDescent="0.2">
      <c r="A14" s="62">
        <v>8</v>
      </c>
      <c r="B14" s="9" t="s">
        <v>213</v>
      </c>
      <c r="C14" s="10">
        <v>0</v>
      </c>
      <c r="D14" s="10">
        <f t="shared" ref="D14:F14" si="2">SUM(D12:D13)</f>
        <v>0</v>
      </c>
      <c r="E14" s="10">
        <f t="shared" si="2"/>
        <v>0</v>
      </c>
      <c r="F14" s="10">
        <f t="shared" si="2"/>
        <v>0</v>
      </c>
      <c r="G14" s="10">
        <f t="shared" si="0"/>
        <v>0</v>
      </c>
    </row>
    <row r="15" spans="1:7" s="1" customFormat="1" ht="24" x14ac:dyDescent="0.2">
      <c r="A15" s="62">
        <v>9</v>
      </c>
      <c r="B15" s="75" t="s">
        <v>214</v>
      </c>
      <c r="C15" s="8">
        <v>69285921</v>
      </c>
      <c r="D15" s="8">
        <v>0</v>
      </c>
      <c r="E15" s="8">
        <v>112982760</v>
      </c>
      <c r="F15" s="8">
        <v>-35884416</v>
      </c>
      <c r="G15" s="8">
        <f>SUM(E15:F15)</f>
        <v>77098344</v>
      </c>
    </row>
    <row r="16" spans="1:7" s="1" customFormat="1" ht="24" x14ac:dyDescent="0.2">
      <c r="A16" s="62">
        <v>10</v>
      </c>
      <c r="B16" s="75" t="s">
        <v>215</v>
      </c>
      <c r="C16" s="8">
        <v>16256029</v>
      </c>
      <c r="D16" s="8">
        <v>0</v>
      </c>
      <c r="E16" s="8">
        <v>29921963</v>
      </c>
      <c r="F16" s="8">
        <v>0</v>
      </c>
      <c r="G16" s="8">
        <f t="shared" ref="G16:G45" si="3">SUM(E16:F16)</f>
        <v>29921963</v>
      </c>
    </row>
    <row r="17" spans="1:7" s="1" customFormat="1" ht="24" x14ac:dyDescent="0.2">
      <c r="A17" s="62">
        <v>11</v>
      </c>
      <c r="B17" s="75" t="s">
        <v>270</v>
      </c>
      <c r="C17" s="8">
        <v>7944609</v>
      </c>
      <c r="D17" s="8">
        <v>0</v>
      </c>
      <c r="E17" s="8">
        <v>7814880</v>
      </c>
      <c r="F17" s="8">
        <v>0</v>
      </c>
      <c r="G17" s="8">
        <f t="shared" si="3"/>
        <v>7814880</v>
      </c>
    </row>
    <row r="18" spans="1:7" s="1" customFormat="1" ht="15" customHeight="1" x14ac:dyDescent="0.2">
      <c r="A18" s="62">
        <v>12</v>
      </c>
      <c r="B18" s="75" t="s">
        <v>271</v>
      </c>
      <c r="C18" s="8">
        <v>67833241</v>
      </c>
      <c r="D18" s="8">
        <v>0</v>
      </c>
      <c r="E18" s="8">
        <v>185567434</v>
      </c>
      <c r="F18" s="8">
        <v>0</v>
      </c>
      <c r="G18" s="8">
        <f t="shared" si="3"/>
        <v>185567434</v>
      </c>
    </row>
    <row r="19" spans="1:7" s="1" customFormat="1" ht="24" x14ac:dyDescent="0.2">
      <c r="A19" s="62">
        <v>13</v>
      </c>
      <c r="B19" s="9" t="s">
        <v>276</v>
      </c>
      <c r="C19" s="10">
        <f>SUM(C15:C18)</f>
        <v>161319800</v>
      </c>
      <c r="D19" s="10">
        <f t="shared" ref="D19:F19" si="4">SUM(D15:D18)</f>
        <v>0</v>
      </c>
      <c r="E19" s="10">
        <f t="shared" si="4"/>
        <v>336287037</v>
      </c>
      <c r="F19" s="10">
        <f t="shared" si="4"/>
        <v>-35884416</v>
      </c>
      <c r="G19" s="10">
        <f t="shared" si="3"/>
        <v>300402621</v>
      </c>
    </row>
    <row r="20" spans="1:7" s="1" customFormat="1" ht="15" customHeight="1" x14ac:dyDescent="0.2">
      <c r="A20" s="62">
        <v>14</v>
      </c>
      <c r="B20" s="75" t="s">
        <v>272</v>
      </c>
      <c r="C20" s="8">
        <v>14890761</v>
      </c>
      <c r="D20" s="8">
        <v>0</v>
      </c>
      <c r="E20" s="8">
        <v>14657453</v>
      </c>
      <c r="F20" s="8">
        <v>0</v>
      </c>
      <c r="G20" s="8">
        <f t="shared" si="3"/>
        <v>14657453</v>
      </c>
    </row>
    <row r="21" spans="1:7" s="1" customFormat="1" ht="15" customHeight="1" x14ac:dyDescent="0.2">
      <c r="A21" s="62">
        <v>15</v>
      </c>
      <c r="B21" s="75" t="s">
        <v>273</v>
      </c>
      <c r="C21" s="8">
        <v>116253548</v>
      </c>
      <c r="D21" s="8">
        <v>0</v>
      </c>
      <c r="E21" s="8">
        <v>122350732</v>
      </c>
      <c r="F21" s="8">
        <v>0</v>
      </c>
      <c r="G21" s="8">
        <f t="shared" si="3"/>
        <v>122350732</v>
      </c>
    </row>
    <row r="22" spans="1:7" s="1" customFormat="1" ht="15" customHeight="1" x14ac:dyDescent="0.2">
      <c r="A22" s="62">
        <v>16</v>
      </c>
      <c r="B22" s="75" t="s">
        <v>274</v>
      </c>
      <c r="C22" s="8">
        <v>99400</v>
      </c>
      <c r="D22" s="8">
        <v>0</v>
      </c>
      <c r="E22" s="8">
        <v>113600</v>
      </c>
      <c r="F22" s="8">
        <v>0</v>
      </c>
      <c r="G22" s="8">
        <f t="shared" si="3"/>
        <v>113600</v>
      </c>
    </row>
    <row r="23" spans="1:7" s="1" customFormat="1" ht="15" customHeight="1" x14ac:dyDescent="0.2">
      <c r="A23" s="62">
        <v>17</v>
      </c>
      <c r="B23" s="75" t="s">
        <v>275</v>
      </c>
      <c r="C23" s="8">
        <v>242166</v>
      </c>
      <c r="D23" s="8">
        <v>0</v>
      </c>
      <c r="E23" s="8">
        <v>42493</v>
      </c>
      <c r="F23" s="8">
        <v>0</v>
      </c>
      <c r="G23" s="8">
        <f t="shared" si="3"/>
        <v>42493</v>
      </c>
    </row>
    <row r="24" spans="1:7" ht="15" customHeight="1" x14ac:dyDescent="0.2">
      <c r="A24" s="62">
        <v>18</v>
      </c>
      <c r="B24" s="9" t="s">
        <v>277</v>
      </c>
      <c r="C24" s="10">
        <f>SUM(C20:C23)</f>
        <v>131485875</v>
      </c>
      <c r="D24" s="10">
        <f t="shared" ref="D24:F24" si="5">SUM(D20:D23)</f>
        <v>0</v>
      </c>
      <c r="E24" s="10">
        <f t="shared" si="5"/>
        <v>137164278</v>
      </c>
      <c r="F24" s="10">
        <f t="shared" si="5"/>
        <v>0</v>
      </c>
      <c r="G24" s="10">
        <f t="shared" si="3"/>
        <v>137164278</v>
      </c>
    </row>
    <row r="25" spans="1:7" ht="15" customHeight="1" x14ac:dyDescent="0.2">
      <c r="A25" s="62">
        <v>19</v>
      </c>
      <c r="B25" s="75" t="s">
        <v>278</v>
      </c>
      <c r="C25" s="8">
        <v>88788042</v>
      </c>
      <c r="D25" s="8">
        <v>0</v>
      </c>
      <c r="E25" s="8">
        <v>98914816</v>
      </c>
      <c r="F25" s="8">
        <v>0</v>
      </c>
      <c r="G25" s="8">
        <f t="shared" si="3"/>
        <v>98914816</v>
      </c>
    </row>
    <row r="26" spans="1:7" ht="15" customHeight="1" x14ac:dyDescent="0.2">
      <c r="A26" s="62">
        <v>20</v>
      </c>
      <c r="B26" s="75" t="s">
        <v>279</v>
      </c>
      <c r="C26" s="8">
        <v>29950485</v>
      </c>
      <c r="D26" s="8">
        <v>0</v>
      </c>
      <c r="E26" s="8">
        <v>36693397</v>
      </c>
      <c r="F26" s="8">
        <v>0</v>
      </c>
      <c r="G26" s="8">
        <f t="shared" si="3"/>
        <v>36693397</v>
      </c>
    </row>
    <row r="27" spans="1:7" ht="15" customHeight="1" x14ac:dyDescent="0.2">
      <c r="A27" s="62">
        <v>21</v>
      </c>
      <c r="B27" s="75" t="s">
        <v>280</v>
      </c>
      <c r="C27" s="8">
        <v>15032816</v>
      </c>
      <c r="D27" s="8">
        <v>0</v>
      </c>
      <c r="E27" s="8">
        <v>17505997</v>
      </c>
      <c r="F27" s="8">
        <v>0</v>
      </c>
      <c r="G27" s="8">
        <f t="shared" si="3"/>
        <v>17505997</v>
      </c>
    </row>
    <row r="28" spans="1:7" ht="15" customHeight="1" x14ac:dyDescent="0.2">
      <c r="A28" s="62">
        <v>22</v>
      </c>
      <c r="B28" s="9" t="s">
        <v>281</v>
      </c>
      <c r="C28" s="10">
        <f>SUM(C25:C27)</f>
        <v>133771343</v>
      </c>
      <c r="D28" s="10">
        <f t="shared" ref="D28:F28" si="6">SUM(D25:D27)</f>
        <v>0</v>
      </c>
      <c r="E28" s="10">
        <f t="shared" si="6"/>
        <v>153114210</v>
      </c>
      <c r="F28" s="10">
        <f t="shared" si="6"/>
        <v>0</v>
      </c>
      <c r="G28" s="10">
        <f t="shared" si="3"/>
        <v>153114210</v>
      </c>
    </row>
    <row r="29" spans="1:7" ht="15" customHeight="1" x14ac:dyDescent="0.2">
      <c r="A29" s="62">
        <v>23</v>
      </c>
      <c r="B29" s="9" t="s">
        <v>216</v>
      </c>
      <c r="C29" s="10">
        <v>79019710</v>
      </c>
      <c r="D29" s="10">
        <v>0</v>
      </c>
      <c r="E29" s="10">
        <v>76647655</v>
      </c>
      <c r="F29" s="10">
        <v>0</v>
      </c>
      <c r="G29" s="10">
        <f t="shared" si="3"/>
        <v>76647655</v>
      </c>
    </row>
    <row r="30" spans="1:7" ht="15" customHeight="1" x14ac:dyDescent="0.2">
      <c r="A30" s="62">
        <v>24</v>
      </c>
      <c r="B30" s="9" t="s">
        <v>217</v>
      </c>
      <c r="C30" s="10">
        <v>139092800</v>
      </c>
      <c r="D30" s="10">
        <v>0</v>
      </c>
      <c r="E30" s="10">
        <v>125370053</v>
      </c>
      <c r="F30" s="10">
        <v>-35884416</v>
      </c>
      <c r="G30" s="10">
        <f t="shared" si="3"/>
        <v>89485637</v>
      </c>
    </row>
    <row r="31" spans="1:7" ht="24" x14ac:dyDescent="0.2">
      <c r="A31" s="62">
        <v>25</v>
      </c>
      <c r="B31" s="9" t="s">
        <v>19</v>
      </c>
      <c r="C31" s="10">
        <f>C11+C14+C19-C24-C28-C29-C30</f>
        <v>-42690135</v>
      </c>
      <c r="D31" s="10">
        <f t="shared" ref="D31:E31" si="7">D11+D14+D19-D24-D28-D29-D30</f>
        <v>0</v>
      </c>
      <c r="E31" s="10">
        <f t="shared" si="7"/>
        <v>159133372</v>
      </c>
      <c r="F31" s="10">
        <f t="shared" ref="F31" si="8">F11+F14+F19-F24-F28-F29-F30</f>
        <v>0</v>
      </c>
      <c r="G31" s="10">
        <f t="shared" ref="G31" si="9">G11+G14+G19-G24-G28-G29-G30</f>
        <v>159133372</v>
      </c>
    </row>
    <row r="32" spans="1:7" ht="15" customHeight="1" x14ac:dyDescent="0.2">
      <c r="A32" s="62">
        <v>26</v>
      </c>
      <c r="B32" s="75" t="s">
        <v>282</v>
      </c>
      <c r="C32" s="8">
        <v>0</v>
      </c>
      <c r="D32" s="8">
        <v>0</v>
      </c>
      <c r="E32" s="8">
        <v>0</v>
      </c>
      <c r="F32" s="8">
        <v>0</v>
      </c>
      <c r="G32" s="8">
        <f t="shared" si="3"/>
        <v>0</v>
      </c>
    </row>
    <row r="33" spans="1:7" ht="24" customHeight="1" x14ac:dyDescent="0.2">
      <c r="A33" s="62">
        <v>27</v>
      </c>
      <c r="B33" s="75" t="s">
        <v>283</v>
      </c>
      <c r="C33" s="8">
        <v>0</v>
      </c>
      <c r="D33" s="8">
        <v>0</v>
      </c>
      <c r="E33" s="8">
        <v>0</v>
      </c>
      <c r="F33" s="8">
        <v>0</v>
      </c>
      <c r="G33" s="8">
        <f t="shared" si="3"/>
        <v>0</v>
      </c>
    </row>
    <row r="34" spans="1:7" ht="24" customHeight="1" x14ac:dyDescent="0.2">
      <c r="A34" s="62">
        <v>28</v>
      </c>
      <c r="B34" s="75" t="s">
        <v>284</v>
      </c>
      <c r="C34" s="8">
        <v>0</v>
      </c>
      <c r="D34" s="8">
        <v>0</v>
      </c>
      <c r="E34" s="8">
        <v>10641979</v>
      </c>
      <c r="F34" s="8">
        <v>0</v>
      </c>
      <c r="G34" s="8">
        <f t="shared" si="3"/>
        <v>10641979</v>
      </c>
    </row>
    <row r="35" spans="1:7" ht="24" x14ac:dyDescent="0.2">
      <c r="A35" s="62">
        <v>29</v>
      </c>
      <c r="B35" s="75" t="s">
        <v>285</v>
      </c>
      <c r="C35" s="8">
        <v>6276382</v>
      </c>
      <c r="D35" s="8">
        <v>0</v>
      </c>
      <c r="E35" s="8">
        <v>25729</v>
      </c>
      <c r="F35" s="8">
        <v>0</v>
      </c>
      <c r="G35" s="8">
        <f t="shared" si="3"/>
        <v>25729</v>
      </c>
    </row>
    <row r="36" spans="1:7" ht="24" x14ac:dyDescent="0.2">
      <c r="A36" s="62">
        <v>30</v>
      </c>
      <c r="B36" s="75" t="s">
        <v>286</v>
      </c>
      <c r="C36" s="8">
        <v>0</v>
      </c>
      <c r="D36" s="8">
        <v>0</v>
      </c>
      <c r="E36" s="8">
        <v>0</v>
      </c>
      <c r="F36" s="8">
        <v>0</v>
      </c>
      <c r="G36" s="8">
        <f t="shared" si="3"/>
        <v>0</v>
      </c>
    </row>
    <row r="37" spans="1:7" ht="24" x14ac:dyDescent="0.2">
      <c r="A37" s="62">
        <v>31</v>
      </c>
      <c r="B37" s="9" t="s">
        <v>287</v>
      </c>
      <c r="C37" s="10">
        <f>SUM(C32:C36)</f>
        <v>6276382</v>
      </c>
      <c r="D37" s="10">
        <f t="shared" ref="D37" si="10">SUM(D32:D36)</f>
        <v>0</v>
      </c>
      <c r="E37" s="10">
        <f>SUM(E32:E36)</f>
        <v>10667708</v>
      </c>
      <c r="F37" s="10">
        <f>SUM(F32:F36)</f>
        <v>0</v>
      </c>
      <c r="G37" s="10">
        <f t="shared" si="3"/>
        <v>10667708</v>
      </c>
    </row>
    <row r="38" spans="1:7" ht="24" x14ac:dyDescent="0.2">
      <c r="A38" s="62">
        <v>32</v>
      </c>
      <c r="B38" s="75" t="s">
        <v>292</v>
      </c>
      <c r="C38" s="8">
        <v>0</v>
      </c>
      <c r="D38" s="8">
        <v>0</v>
      </c>
      <c r="E38" s="8">
        <v>0</v>
      </c>
      <c r="F38" s="8">
        <v>0</v>
      </c>
      <c r="G38" s="8">
        <f t="shared" si="3"/>
        <v>0</v>
      </c>
    </row>
    <row r="39" spans="1:7" ht="36" x14ac:dyDescent="0.2">
      <c r="A39" s="62">
        <v>33</v>
      </c>
      <c r="B39" s="75" t="s">
        <v>288</v>
      </c>
      <c r="C39" s="8">
        <v>0</v>
      </c>
      <c r="D39" s="8">
        <v>0</v>
      </c>
      <c r="E39" s="8">
        <v>0</v>
      </c>
      <c r="F39" s="8">
        <v>0</v>
      </c>
      <c r="G39" s="8">
        <f t="shared" si="3"/>
        <v>0</v>
      </c>
    </row>
    <row r="40" spans="1:7" ht="15" customHeight="1" x14ac:dyDescent="0.2">
      <c r="A40" s="62">
        <v>34</v>
      </c>
      <c r="B40" s="75" t="s">
        <v>289</v>
      </c>
      <c r="C40" s="8">
        <v>525574</v>
      </c>
      <c r="D40" s="8">
        <v>0</v>
      </c>
      <c r="E40" s="8">
        <v>2981</v>
      </c>
      <c r="F40" s="8">
        <v>0</v>
      </c>
      <c r="G40" s="8">
        <f t="shared" si="3"/>
        <v>2981</v>
      </c>
    </row>
    <row r="41" spans="1:7" ht="24" x14ac:dyDescent="0.2">
      <c r="A41" s="62">
        <v>35</v>
      </c>
      <c r="B41" s="75" t="s">
        <v>291</v>
      </c>
      <c r="C41" s="8">
        <v>0</v>
      </c>
      <c r="D41" s="8">
        <v>0</v>
      </c>
      <c r="E41" s="8">
        <v>0</v>
      </c>
      <c r="F41" s="8">
        <v>0</v>
      </c>
      <c r="G41" s="8">
        <f t="shared" si="3"/>
        <v>0</v>
      </c>
    </row>
    <row r="42" spans="1:7" ht="15" customHeight="1" x14ac:dyDescent="0.2">
      <c r="A42" s="62">
        <v>36</v>
      </c>
      <c r="B42" s="75" t="s">
        <v>290</v>
      </c>
      <c r="C42" s="8">
        <v>2450432</v>
      </c>
      <c r="D42" s="8">
        <v>0</v>
      </c>
      <c r="E42" s="8">
        <v>51404</v>
      </c>
      <c r="F42" s="8">
        <v>0</v>
      </c>
      <c r="G42" s="8">
        <f t="shared" si="3"/>
        <v>51404</v>
      </c>
    </row>
    <row r="43" spans="1:7" ht="24" x14ac:dyDescent="0.2">
      <c r="A43" s="62">
        <v>37</v>
      </c>
      <c r="B43" s="9" t="s">
        <v>293</v>
      </c>
      <c r="C43" s="10">
        <f>SUM(C38:C42)</f>
        <v>2976006</v>
      </c>
      <c r="D43" s="10">
        <f t="shared" ref="D43:F43" si="11">SUM(D38:D42)</f>
        <v>0</v>
      </c>
      <c r="E43" s="10">
        <f t="shared" si="11"/>
        <v>54385</v>
      </c>
      <c r="F43" s="10">
        <f t="shared" si="11"/>
        <v>0</v>
      </c>
      <c r="G43" s="10">
        <f t="shared" si="3"/>
        <v>54385</v>
      </c>
    </row>
    <row r="44" spans="1:7" ht="24" x14ac:dyDescent="0.2">
      <c r="A44" s="62">
        <v>38</v>
      </c>
      <c r="B44" s="9" t="s">
        <v>218</v>
      </c>
      <c r="C44" s="10">
        <f>C37-C43</f>
        <v>3300376</v>
      </c>
      <c r="D44" s="10">
        <f t="shared" ref="D44:F44" si="12">D37-D43</f>
        <v>0</v>
      </c>
      <c r="E44" s="10">
        <f t="shared" si="12"/>
        <v>10613323</v>
      </c>
      <c r="F44" s="10">
        <f t="shared" si="12"/>
        <v>0</v>
      </c>
      <c r="G44" s="10">
        <f t="shared" si="3"/>
        <v>10613323</v>
      </c>
    </row>
    <row r="45" spans="1:7" ht="16.5" customHeight="1" x14ac:dyDescent="0.2">
      <c r="A45" s="62">
        <v>39</v>
      </c>
      <c r="B45" s="9" t="s">
        <v>294</v>
      </c>
      <c r="C45" s="10">
        <f>C31+C44</f>
        <v>-39389759</v>
      </c>
      <c r="D45" s="10">
        <f t="shared" ref="D45" si="13">D31+D44</f>
        <v>0</v>
      </c>
      <c r="E45" s="10">
        <f>E31+E44</f>
        <v>169746695</v>
      </c>
      <c r="F45" s="10">
        <f>F31+F44</f>
        <v>0</v>
      </c>
      <c r="G45" s="10">
        <f t="shared" si="3"/>
        <v>169746695</v>
      </c>
    </row>
    <row r="46" spans="1:7" ht="18" customHeight="1" x14ac:dyDescent="0.2">
      <c r="C46" s="22"/>
      <c r="D46" s="22"/>
      <c r="E46" s="22"/>
      <c r="F46" s="22"/>
      <c r="G46" s="22"/>
    </row>
    <row r="47" spans="1:7" x14ac:dyDescent="0.2">
      <c r="C47" s="22"/>
      <c r="D47" s="22"/>
      <c r="E47" s="22"/>
      <c r="F47" s="22"/>
      <c r="G47" s="22"/>
    </row>
    <row r="48" spans="1:7" x14ac:dyDescent="0.2">
      <c r="C48" s="22"/>
      <c r="D48" s="22"/>
      <c r="E48" s="22"/>
      <c r="F48" s="22"/>
      <c r="G48" s="22"/>
    </row>
    <row r="49" spans="3:7" x14ac:dyDescent="0.2">
      <c r="C49" s="20"/>
      <c r="D49" s="20"/>
      <c r="E49" s="20"/>
      <c r="F49" s="20"/>
      <c r="G49" s="20"/>
    </row>
    <row r="50" spans="3:7" x14ac:dyDescent="0.2">
      <c r="C50" s="20"/>
      <c r="D50" s="20"/>
      <c r="E50" s="20"/>
      <c r="F50" s="20"/>
      <c r="G50" s="20"/>
    </row>
    <row r="51" spans="3:7" x14ac:dyDescent="0.2">
      <c r="C51" s="22"/>
      <c r="D51" s="22"/>
      <c r="E51" s="22"/>
      <c r="F51" s="22"/>
      <c r="G51" s="22"/>
    </row>
    <row r="52" spans="3:7" x14ac:dyDescent="0.2">
      <c r="C52" s="22"/>
      <c r="D52" s="22"/>
      <c r="E52" s="22"/>
      <c r="F52" s="22"/>
      <c r="G52" s="22"/>
    </row>
    <row r="53" spans="3:7" x14ac:dyDescent="0.2">
      <c r="C53" s="22"/>
      <c r="D53" s="22"/>
      <c r="E53" s="22"/>
      <c r="F53" s="22"/>
      <c r="G53" s="22"/>
    </row>
    <row r="54" spans="3:7" x14ac:dyDescent="0.2">
      <c r="C54" s="22"/>
      <c r="D54" s="22"/>
      <c r="E54" s="22"/>
      <c r="F54" s="22"/>
      <c r="G54" s="22"/>
    </row>
  </sheetData>
  <mergeCells count="1">
    <mergeCell ref="A4:G4"/>
  </mergeCells>
  <pageMargins left="0.74803149606299213" right="0.74803149606299213" top="0.78740157480314965" bottom="0.78740157480314965" header="0.51181102362204722" footer="0.51181102362204722"/>
  <pageSetup paperSize="9" scale="96" orientation="portrait" r:id="rId1"/>
  <headerFooter alignWithMargins="0"/>
  <rowBreaks count="1" manualBreakCount="1">
    <brk id="3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48E9E-B128-42DA-86C4-4C78F23D29A0}">
  <dimension ref="A1:N83"/>
  <sheetViews>
    <sheetView zoomScaleNormal="100" zoomScaleSheetLayoutView="75" workbookViewId="0"/>
  </sheetViews>
  <sheetFormatPr defaultColWidth="8.85546875" defaultRowHeight="12.75" x14ac:dyDescent="0.2"/>
  <cols>
    <col min="1" max="1" width="3.140625" style="30" customWidth="1"/>
    <col min="2" max="2" width="32.140625" style="30" customWidth="1"/>
    <col min="3" max="10" width="10" style="30" customWidth="1"/>
    <col min="11" max="13" width="7.28515625" style="30" customWidth="1"/>
    <col min="14" max="16384" width="8.85546875" style="30"/>
  </cols>
  <sheetData>
    <row r="1" spans="1:13" s="28" customFormat="1" ht="12" x14ac:dyDescent="0.2">
      <c r="M1" s="50" t="s">
        <v>260</v>
      </c>
    </row>
    <row r="2" spans="1:13" s="28" customFormat="1" ht="12" x14ac:dyDescent="0.2">
      <c r="A2" s="31"/>
      <c r="B2" s="31"/>
      <c r="C2" s="31"/>
      <c r="D2" s="31"/>
      <c r="E2" s="31"/>
      <c r="F2" s="31"/>
      <c r="G2" s="31"/>
      <c r="H2" s="31"/>
      <c r="M2" s="45" t="str">
        <f>'1. melléklet'!E2</f>
        <v>az  5/2026. (V.29.) önkormányzati rendelethez</v>
      </c>
    </row>
    <row r="3" spans="1:13" s="28" customFormat="1" ht="6.75" customHeight="1" x14ac:dyDescent="0.2">
      <c r="A3" s="29"/>
    </row>
    <row r="4" spans="1:13" s="28" customFormat="1" ht="12" x14ac:dyDescent="0.2">
      <c r="A4" s="370" t="s">
        <v>852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</row>
    <row r="5" spans="1:13" s="28" customFormat="1" ht="12" x14ac:dyDescent="0.2">
      <c r="L5" s="98"/>
      <c r="M5" s="98"/>
    </row>
    <row r="6" spans="1:13" s="28" customFormat="1" ht="12" x14ac:dyDescent="0.2">
      <c r="A6" s="202"/>
      <c r="B6" s="202" t="s">
        <v>240</v>
      </c>
      <c r="C6" s="202" t="s">
        <v>241</v>
      </c>
      <c r="D6" s="202" t="s">
        <v>242</v>
      </c>
      <c r="E6" s="202" t="s">
        <v>243</v>
      </c>
      <c r="F6" s="202" t="s">
        <v>244</v>
      </c>
      <c r="G6" s="202" t="s">
        <v>245</v>
      </c>
      <c r="H6" s="202" t="s">
        <v>246</v>
      </c>
      <c r="I6" s="202" t="s">
        <v>247</v>
      </c>
      <c r="J6" s="202" t="s">
        <v>248</v>
      </c>
      <c r="K6" s="202" t="s">
        <v>249</v>
      </c>
      <c r="L6" s="202" t="s">
        <v>588</v>
      </c>
      <c r="M6" s="203" t="s">
        <v>251</v>
      </c>
    </row>
    <row r="7" spans="1:13" s="28" customFormat="1" ht="56.25" x14ac:dyDescent="0.2">
      <c r="A7" s="202">
        <v>1</v>
      </c>
      <c r="B7" s="202" t="s">
        <v>589</v>
      </c>
      <c r="C7" s="207" t="s">
        <v>310</v>
      </c>
      <c r="D7" s="207" t="s">
        <v>607</v>
      </c>
      <c r="E7" s="207" t="s">
        <v>71</v>
      </c>
      <c r="F7" s="207" t="s">
        <v>20</v>
      </c>
      <c r="G7" s="207" t="s">
        <v>313</v>
      </c>
      <c r="H7" s="207" t="s">
        <v>608</v>
      </c>
      <c r="I7" s="207" t="s">
        <v>609</v>
      </c>
      <c r="J7" s="207" t="s">
        <v>306</v>
      </c>
      <c r="K7" s="202" t="s">
        <v>590</v>
      </c>
      <c r="L7" s="202" t="s">
        <v>591</v>
      </c>
      <c r="M7" s="202" t="s">
        <v>592</v>
      </c>
    </row>
    <row r="8" spans="1:13" s="28" customFormat="1" ht="33.75" x14ac:dyDescent="0.2">
      <c r="A8" s="202">
        <v>2</v>
      </c>
      <c r="B8" s="204" t="s">
        <v>593</v>
      </c>
      <c r="C8" s="208">
        <v>0</v>
      </c>
      <c r="D8" s="208">
        <v>0</v>
      </c>
      <c r="E8" s="208">
        <v>0</v>
      </c>
      <c r="F8" s="209">
        <v>9374401</v>
      </c>
      <c r="G8" s="210">
        <v>0</v>
      </c>
      <c r="H8" s="209">
        <v>0</v>
      </c>
      <c r="I8" s="209">
        <v>0</v>
      </c>
      <c r="J8" s="209">
        <v>0</v>
      </c>
      <c r="K8" s="203" t="s">
        <v>571</v>
      </c>
      <c r="L8" s="203"/>
      <c r="M8" s="203"/>
    </row>
    <row r="9" spans="1:13" s="28" customFormat="1" ht="13.15" customHeight="1" x14ac:dyDescent="0.2">
      <c r="A9" s="202">
        <v>3</v>
      </c>
      <c r="B9" s="204" t="s">
        <v>594</v>
      </c>
      <c r="C9" s="211">
        <v>0</v>
      </c>
      <c r="D9" s="209">
        <v>0</v>
      </c>
      <c r="E9" s="209">
        <v>0</v>
      </c>
      <c r="F9" s="209">
        <v>1472438</v>
      </c>
      <c r="G9" s="211">
        <v>0</v>
      </c>
      <c r="H9" s="209">
        <v>0</v>
      </c>
      <c r="I9" s="209">
        <v>0</v>
      </c>
      <c r="J9" s="209">
        <v>0</v>
      </c>
      <c r="K9" s="203" t="s">
        <v>571</v>
      </c>
      <c r="L9" s="203"/>
      <c r="M9" s="203"/>
    </row>
    <row r="10" spans="1:13" s="28" customFormat="1" ht="22.5" x14ac:dyDescent="0.2">
      <c r="A10" s="202">
        <v>4</v>
      </c>
      <c r="B10" s="204" t="s">
        <v>595</v>
      </c>
      <c r="C10" s="211">
        <v>0</v>
      </c>
      <c r="D10" s="209">
        <v>0</v>
      </c>
      <c r="E10" s="208">
        <v>0</v>
      </c>
      <c r="F10" s="209">
        <v>54458062</v>
      </c>
      <c r="G10" s="211">
        <v>180032000</v>
      </c>
      <c r="H10" s="209">
        <v>22190</v>
      </c>
      <c r="I10" s="209">
        <v>0</v>
      </c>
      <c r="J10" s="209">
        <v>0</v>
      </c>
      <c r="K10" s="203" t="s">
        <v>571</v>
      </c>
      <c r="L10" s="203"/>
      <c r="M10" s="203"/>
    </row>
    <row r="11" spans="1:13" s="28" customFormat="1" ht="22.5" x14ac:dyDescent="0.2">
      <c r="A11" s="202">
        <v>5</v>
      </c>
      <c r="B11" s="204" t="s">
        <v>596</v>
      </c>
      <c r="C11" s="211">
        <v>436200</v>
      </c>
      <c r="D11" s="209">
        <v>0</v>
      </c>
      <c r="E11" s="209">
        <v>0</v>
      </c>
      <c r="F11" s="209">
        <v>0</v>
      </c>
      <c r="G11" s="211">
        <v>0</v>
      </c>
      <c r="H11" s="209">
        <v>18000</v>
      </c>
      <c r="I11" s="209">
        <v>0</v>
      </c>
      <c r="J11" s="209">
        <v>0</v>
      </c>
      <c r="K11" s="203" t="s">
        <v>571</v>
      </c>
      <c r="L11" s="203"/>
      <c r="M11" s="203"/>
    </row>
    <row r="12" spans="1:13" s="28" customFormat="1" ht="22.5" x14ac:dyDescent="0.2">
      <c r="A12" s="202">
        <v>6</v>
      </c>
      <c r="B12" s="204" t="s">
        <v>597</v>
      </c>
      <c r="C12" s="211">
        <v>77098344</v>
      </c>
      <c r="D12" s="209">
        <v>0</v>
      </c>
      <c r="E12" s="208">
        <v>0</v>
      </c>
      <c r="F12" s="209">
        <v>0</v>
      </c>
      <c r="G12" s="211">
        <v>0</v>
      </c>
      <c r="H12" s="209">
        <v>0</v>
      </c>
      <c r="I12" s="209">
        <v>0</v>
      </c>
      <c r="J12" s="209">
        <v>4725923</v>
      </c>
      <c r="K12" s="203" t="s">
        <v>571</v>
      </c>
      <c r="L12" s="203"/>
      <c r="M12" s="203"/>
    </row>
    <row r="13" spans="1:13" s="28" customFormat="1" ht="22.5" x14ac:dyDescent="0.2">
      <c r="A13" s="202">
        <v>7</v>
      </c>
      <c r="B13" s="204" t="s">
        <v>146</v>
      </c>
      <c r="C13" s="212">
        <v>0</v>
      </c>
      <c r="D13" s="209">
        <v>0</v>
      </c>
      <c r="E13" s="209">
        <v>0</v>
      </c>
      <c r="F13" s="209">
        <v>0</v>
      </c>
      <c r="G13" s="211">
        <v>0</v>
      </c>
      <c r="H13" s="209">
        <v>0</v>
      </c>
      <c r="I13" s="209">
        <v>0</v>
      </c>
      <c r="J13" s="209">
        <v>35884416</v>
      </c>
      <c r="K13" s="203" t="s">
        <v>571</v>
      </c>
      <c r="L13" s="203"/>
      <c r="M13" s="203"/>
    </row>
    <row r="14" spans="1:13" s="28" customFormat="1" ht="13.15" customHeight="1" x14ac:dyDescent="0.2">
      <c r="A14" s="202">
        <v>8</v>
      </c>
      <c r="B14" s="204" t="s">
        <v>853</v>
      </c>
      <c r="C14" s="212">
        <v>16784000</v>
      </c>
      <c r="D14" s="209">
        <v>7814880</v>
      </c>
      <c r="E14" s="208">
        <v>0</v>
      </c>
      <c r="F14" s="209">
        <v>0</v>
      </c>
      <c r="G14" s="211">
        <v>0</v>
      </c>
      <c r="H14" s="209">
        <v>0</v>
      </c>
      <c r="I14" s="209">
        <v>0</v>
      </c>
      <c r="J14" s="209">
        <v>0</v>
      </c>
      <c r="K14" s="203"/>
      <c r="L14" s="203" t="s">
        <v>571</v>
      </c>
      <c r="M14" s="203"/>
    </row>
    <row r="15" spans="1:13" s="28" customFormat="1" ht="13.15" customHeight="1" x14ac:dyDescent="0.2">
      <c r="A15" s="202">
        <v>9</v>
      </c>
      <c r="B15" s="204" t="s">
        <v>769</v>
      </c>
      <c r="C15" s="212">
        <v>2706475</v>
      </c>
      <c r="D15" s="209">
        <v>0</v>
      </c>
      <c r="E15" s="208">
        <v>0</v>
      </c>
      <c r="F15" s="209">
        <v>0</v>
      </c>
      <c r="G15" s="211">
        <v>0</v>
      </c>
      <c r="H15" s="209">
        <v>0</v>
      </c>
      <c r="I15" s="209">
        <v>0</v>
      </c>
      <c r="J15" s="209">
        <v>0</v>
      </c>
      <c r="K15" s="203"/>
      <c r="L15" s="203" t="s">
        <v>571</v>
      </c>
      <c r="M15" s="203"/>
    </row>
    <row r="16" spans="1:13" s="28" customFormat="1" ht="22.5" x14ac:dyDescent="0.2">
      <c r="A16" s="202">
        <v>10</v>
      </c>
      <c r="B16" s="204" t="s">
        <v>148</v>
      </c>
      <c r="C16" s="214">
        <v>0</v>
      </c>
      <c r="D16" s="215">
        <v>0</v>
      </c>
      <c r="E16" s="208">
        <v>0</v>
      </c>
      <c r="F16" s="209">
        <v>11956839</v>
      </c>
      <c r="G16" s="211">
        <v>0</v>
      </c>
      <c r="H16" s="209">
        <v>78581</v>
      </c>
      <c r="I16" s="209">
        <v>0</v>
      </c>
      <c r="J16" s="209">
        <v>0</v>
      </c>
      <c r="K16" s="203" t="s">
        <v>571</v>
      </c>
      <c r="L16" s="203"/>
      <c r="M16" s="203"/>
    </row>
    <row r="17" spans="1:14" s="28" customFormat="1" ht="12.75" customHeight="1" x14ac:dyDescent="0.2">
      <c r="A17" s="202">
        <v>11</v>
      </c>
      <c r="B17" s="204" t="s">
        <v>854</v>
      </c>
      <c r="C17" s="214">
        <v>0</v>
      </c>
      <c r="D17" s="209">
        <v>0</v>
      </c>
      <c r="E17" s="209">
        <v>0</v>
      </c>
      <c r="F17" s="213">
        <v>157000</v>
      </c>
      <c r="G17" s="211">
        <v>0</v>
      </c>
      <c r="H17" s="209">
        <v>0</v>
      </c>
      <c r="I17" s="209">
        <v>0</v>
      </c>
      <c r="J17" s="209">
        <v>0</v>
      </c>
      <c r="K17" s="203" t="s">
        <v>571</v>
      </c>
      <c r="L17" s="203"/>
      <c r="M17" s="203"/>
    </row>
    <row r="18" spans="1:14" s="28" customFormat="1" ht="13.15" customHeight="1" x14ac:dyDescent="0.2">
      <c r="A18" s="202">
        <v>12</v>
      </c>
      <c r="B18" s="204" t="s">
        <v>598</v>
      </c>
      <c r="C18" s="216">
        <v>0</v>
      </c>
      <c r="D18" s="209">
        <v>0</v>
      </c>
      <c r="E18" s="208">
        <v>0</v>
      </c>
      <c r="F18" s="209">
        <v>1386910</v>
      </c>
      <c r="G18" s="211">
        <v>0</v>
      </c>
      <c r="H18" s="209">
        <v>0</v>
      </c>
      <c r="I18" s="209">
        <v>0</v>
      </c>
      <c r="J18" s="209">
        <v>0</v>
      </c>
      <c r="K18" s="203" t="s">
        <v>571</v>
      </c>
      <c r="L18" s="203"/>
      <c r="M18" s="203"/>
    </row>
    <row r="19" spans="1:14" s="28" customFormat="1" ht="13.15" customHeight="1" x14ac:dyDescent="0.2">
      <c r="A19" s="202">
        <v>13</v>
      </c>
      <c r="B19" s="204" t="s">
        <v>598</v>
      </c>
      <c r="C19" s="216">
        <v>0</v>
      </c>
      <c r="D19" s="209">
        <v>0</v>
      </c>
      <c r="E19" s="208">
        <v>0</v>
      </c>
      <c r="F19" s="209">
        <v>3954505</v>
      </c>
      <c r="G19" s="211">
        <v>0</v>
      </c>
      <c r="H19" s="209">
        <v>7000000</v>
      </c>
      <c r="I19" s="209">
        <v>0</v>
      </c>
      <c r="J19" s="209">
        <v>0</v>
      </c>
      <c r="K19" s="203"/>
      <c r="L19" s="203" t="s">
        <v>571</v>
      </c>
      <c r="M19" s="203"/>
    </row>
    <row r="20" spans="1:14" s="28" customFormat="1" ht="13.15" customHeight="1" x14ac:dyDescent="0.2">
      <c r="A20" s="202">
        <v>14</v>
      </c>
      <c r="B20" s="204" t="s">
        <v>152</v>
      </c>
      <c r="C20" s="212">
        <v>2886517</v>
      </c>
      <c r="D20" s="215">
        <v>0</v>
      </c>
      <c r="E20" s="209">
        <v>0</v>
      </c>
      <c r="F20" s="213">
        <v>0</v>
      </c>
      <c r="G20" s="211">
        <v>0</v>
      </c>
      <c r="H20" s="209">
        <v>0</v>
      </c>
      <c r="I20" s="209">
        <v>0</v>
      </c>
      <c r="J20" s="209">
        <v>0</v>
      </c>
      <c r="K20" s="203" t="s">
        <v>571</v>
      </c>
      <c r="L20" s="203"/>
      <c r="M20" s="203"/>
    </row>
    <row r="21" spans="1:14" s="28" customFormat="1" ht="22.5" x14ac:dyDescent="0.2">
      <c r="A21" s="202">
        <v>15</v>
      </c>
      <c r="B21" s="204" t="s">
        <v>153</v>
      </c>
      <c r="C21" s="219">
        <v>0</v>
      </c>
      <c r="D21" s="209">
        <v>0</v>
      </c>
      <c r="E21" s="209">
        <v>0</v>
      </c>
      <c r="F21" s="213">
        <v>126084845</v>
      </c>
      <c r="G21" s="211">
        <v>0</v>
      </c>
      <c r="H21" s="209">
        <v>0</v>
      </c>
      <c r="I21" s="209">
        <v>0</v>
      </c>
      <c r="J21" s="209">
        <v>0</v>
      </c>
      <c r="K21" s="203"/>
      <c r="L21" s="203" t="s">
        <v>571</v>
      </c>
      <c r="M21" s="203"/>
    </row>
    <row r="22" spans="1:14" s="28" customFormat="1" ht="22.5" x14ac:dyDescent="0.2">
      <c r="A22" s="202">
        <v>16</v>
      </c>
      <c r="B22" s="204" t="s">
        <v>337</v>
      </c>
      <c r="C22" s="217">
        <v>0</v>
      </c>
      <c r="D22" s="215">
        <v>0</v>
      </c>
      <c r="E22" s="209">
        <v>0</v>
      </c>
      <c r="F22" s="209">
        <v>600720</v>
      </c>
      <c r="G22" s="211">
        <v>0</v>
      </c>
      <c r="H22" s="209">
        <v>0</v>
      </c>
      <c r="I22" s="209">
        <v>0</v>
      </c>
      <c r="J22" s="209">
        <v>0</v>
      </c>
      <c r="K22" s="203" t="s">
        <v>571</v>
      </c>
      <c r="L22" s="203"/>
      <c r="M22" s="203"/>
    </row>
    <row r="23" spans="1:14" s="28" customFormat="1" ht="12.75" customHeight="1" x14ac:dyDescent="0.2">
      <c r="A23" s="202">
        <v>17</v>
      </c>
      <c r="B23" s="204" t="s">
        <v>155</v>
      </c>
      <c r="C23" s="217">
        <v>0</v>
      </c>
      <c r="D23" s="215">
        <v>0</v>
      </c>
      <c r="E23" s="209">
        <v>0</v>
      </c>
      <c r="F23" s="209">
        <v>38100</v>
      </c>
      <c r="G23" s="211">
        <v>0</v>
      </c>
      <c r="H23" s="209">
        <v>0</v>
      </c>
      <c r="I23" s="209">
        <v>0</v>
      </c>
      <c r="J23" s="209">
        <v>0</v>
      </c>
      <c r="K23" s="203"/>
      <c r="L23" s="203" t="s">
        <v>571</v>
      </c>
      <c r="M23" s="203"/>
    </row>
    <row r="24" spans="1:14" s="28" customFormat="1" ht="22.5" x14ac:dyDescent="0.2">
      <c r="A24" s="202">
        <v>18</v>
      </c>
      <c r="B24" s="204" t="s">
        <v>600</v>
      </c>
      <c r="C24" s="212">
        <v>0</v>
      </c>
      <c r="D24" s="209">
        <v>0</v>
      </c>
      <c r="E24" s="209">
        <v>0</v>
      </c>
      <c r="F24" s="209">
        <v>1013863</v>
      </c>
      <c r="G24" s="211">
        <v>0</v>
      </c>
      <c r="H24" s="209">
        <v>0</v>
      </c>
      <c r="I24" s="209">
        <v>0</v>
      </c>
      <c r="J24" s="209">
        <v>0</v>
      </c>
      <c r="K24" s="203" t="s">
        <v>571</v>
      </c>
      <c r="L24" s="203"/>
      <c r="M24" s="203"/>
    </row>
    <row r="25" spans="1:14" s="28" customFormat="1" ht="13.15" customHeight="1" x14ac:dyDescent="0.2">
      <c r="A25" s="202">
        <v>19</v>
      </c>
      <c r="B25" s="204" t="s">
        <v>601</v>
      </c>
      <c r="C25" s="222">
        <v>0</v>
      </c>
      <c r="D25" s="221">
        <v>0</v>
      </c>
      <c r="E25" s="208">
        <v>0</v>
      </c>
      <c r="F25" s="209">
        <v>262200</v>
      </c>
      <c r="G25" s="211">
        <v>0</v>
      </c>
      <c r="H25" s="209">
        <v>0</v>
      </c>
      <c r="I25" s="209">
        <v>0</v>
      </c>
      <c r="J25" s="209">
        <v>0</v>
      </c>
      <c r="K25" s="203" t="s">
        <v>571</v>
      </c>
      <c r="L25" s="203"/>
      <c r="M25" s="203"/>
      <c r="N25" s="205"/>
    </row>
    <row r="26" spans="1:14" s="28" customFormat="1" ht="22.5" x14ac:dyDescent="0.2">
      <c r="A26" s="202">
        <v>20</v>
      </c>
      <c r="B26" s="207" t="s">
        <v>603</v>
      </c>
      <c r="C26" s="222">
        <v>0</v>
      </c>
      <c r="D26" s="221">
        <v>0</v>
      </c>
      <c r="E26" s="209">
        <v>180467376</v>
      </c>
      <c r="F26" s="209">
        <v>0</v>
      </c>
      <c r="G26" s="211">
        <v>0</v>
      </c>
      <c r="H26" s="209">
        <v>0</v>
      </c>
      <c r="I26" s="209">
        <v>0</v>
      </c>
      <c r="J26" s="209">
        <v>0</v>
      </c>
      <c r="K26" s="203" t="s">
        <v>571</v>
      </c>
      <c r="L26" s="203"/>
      <c r="M26" s="203"/>
    </row>
    <row r="27" spans="1:14" s="28" customFormat="1" ht="22.5" x14ac:dyDescent="0.2">
      <c r="A27" s="202">
        <v>21</v>
      </c>
      <c r="B27" s="204" t="s">
        <v>683</v>
      </c>
      <c r="C27" s="292">
        <v>0</v>
      </c>
      <c r="D27" s="221">
        <v>0</v>
      </c>
      <c r="E27" s="209">
        <v>0</v>
      </c>
      <c r="F27" s="209">
        <v>10641979</v>
      </c>
      <c r="G27" s="293">
        <v>0</v>
      </c>
      <c r="H27" s="209">
        <v>0</v>
      </c>
      <c r="I27" s="209">
        <v>0</v>
      </c>
      <c r="J27" s="209">
        <v>0</v>
      </c>
      <c r="K27" s="203"/>
      <c r="L27" s="203" t="s">
        <v>571</v>
      </c>
      <c r="M27" s="203"/>
    </row>
    <row r="28" spans="1:14" s="28" customFormat="1" ht="12.75" customHeight="1" x14ac:dyDescent="0.2">
      <c r="A28" s="202">
        <v>22</v>
      </c>
      <c r="B28" s="226" t="s">
        <v>180</v>
      </c>
      <c r="C28" s="223">
        <f t="shared" ref="C28:J28" si="0">SUM(C8:C27)</f>
        <v>99911536</v>
      </c>
      <c r="D28" s="223">
        <f t="shared" si="0"/>
        <v>7814880</v>
      </c>
      <c r="E28" s="223">
        <f t="shared" si="0"/>
        <v>180467376</v>
      </c>
      <c r="F28" s="223">
        <f t="shared" si="0"/>
        <v>221401862</v>
      </c>
      <c r="G28" s="223">
        <f t="shared" si="0"/>
        <v>180032000</v>
      </c>
      <c r="H28" s="223">
        <f t="shared" si="0"/>
        <v>7118771</v>
      </c>
      <c r="I28" s="223">
        <f t="shared" si="0"/>
        <v>0</v>
      </c>
      <c r="J28" s="223">
        <f t="shared" si="0"/>
        <v>40610339</v>
      </c>
      <c r="K28" s="203"/>
      <c r="L28" s="203"/>
      <c r="M28" s="203"/>
    </row>
    <row r="29" spans="1:14" s="28" customFormat="1" ht="12.75" customHeight="1" x14ac:dyDescent="0.2">
      <c r="A29" s="202">
        <v>23</v>
      </c>
      <c r="B29" s="251" t="s">
        <v>590</v>
      </c>
      <c r="C29" s="224">
        <f t="shared" ref="C29:J29" si="1">C8+C9+C10+C11+C12+C13+C16+C19+C20+C22+C24+C25+C26+C17</f>
        <v>80421061</v>
      </c>
      <c r="D29" s="224">
        <f t="shared" si="1"/>
        <v>0</v>
      </c>
      <c r="E29" s="224">
        <f t="shared" si="1"/>
        <v>180467376</v>
      </c>
      <c r="F29" s="224">
        <f t="shared" si="1"/>
        <v>83250028</v>
      </c>
      <c r="G29" s="224">
        <f t="shared" si="1"/>
        <v>180032000</v>
      </c>
      <c r="H29" s="224">
        <f t="shared" si="1"/>
        <v>7118771</v>
      </c>
      <c r="I29" s="224">
        <f t="shared" si="1"/>
        <v>0</v>
      </c>
      <c r="J29" s="224">
        <f t="shared" si="1"/>
        <v>40610339</v>
      </c>
      <c r="K29" s="203"/>
      <c r="L29" s="203"/>
      <c r="M29" s="203"/>
    </row>
    <row r="30" spans="1:14" s="28" customFormat="1" ht="12.75" customHeight="1" x14ac:dyDescent="0.2">
      <c r="A30" s="202">
        <v>24</v>
      </c>
      <c r="B30" s="251" t="s">
        <v>591</v>
      </c>
      <c r="C30" s="224">
        <f t="shared" ref="C30:J30" si="2">C14+C17+C21+C27+C15+C19</f>
        <v>19490475</v>
      </c>
      <c r="D30" s="224">
        <f t="shared" si="2"/>
        <v>7814880</v>
      </c>
      <c r="E30" s="224">
        <f t="shared" si="2"/>
        <v>0</v>
      </c>
      <c r="F30" s="224">
        <f t="shared" si="2"/>
        <v>140838329</v>
      </c>
      <c r="G30" s="224">
        <f t="shared" si="2"/>
        <v>0</v>
      </c>
      <c r="H30" s="224">
        <f t="shared" si="2"/>
        <v>7000000</v>
      </c>
      <c r="I30" s="224">
        <f t="shared" si="2"/>
        <v>0</v>
      </c>
      <c r="J30" s="224">
        <f t="shared" si="2"/>
        <v>0</v>
      </c>
      <c r="K30" s="203"/>
      <c r="L30" s="203"/>
      <c r="M30" s="203"/>
    </row>
    <row r="31" spans="1:14" s="28" customFormat="1" ht="12.75" customHeight="1" x14ac:dyDescent="0.2">
      <c r="A31" s="202">
        <v>25</v>
      </c>
      <c r="B31" s="251" t="s">
        <v>627</v>
      </c>
      <c r="C31" s="224">
        <v>0</v>
      </c>
      <c r="D31" s="224">
        <v>0</v>
      </c>
      <c r="E31" s="224">
        <v>0</v>
      </c>
      <c r="F31" s="224">
        <v>0</v>
      </c>
      <c r="G31" s="224">
        <v>0</v>
      </c>
      <c r="H31" s="224">
        <v>0</v>
      </c>
      <c r="I31" s="224">
        <v>0</v>
      </c>
      <c r="J31" s="224">
        <v>0</v>
      </c>
      <c r="K31" s="203"/>
      <c r="L31" s="203"/>
      <c r="M31" s="203"/>
    </row>
    <row r="32" spans="1:14" s="28" customFormat="1" ht="22.5" x14ac:dyDescent="0.2">
      <c r="A32" s="202">
        <v>26</v>
      </c>
      <c r="B32" s="226" t="s">
        <v>634</v>
      </c>
      <c r="C32" s="223"/>
      <c r="D32" s="223"/>
      <c r="E32" s="223"/>
      <c r="F32" s="223"/>
      <c r="G32" s="223"/>
      <c r="H32" s="223"/>
      <c r="I32" s="223"/>
      <c r="J32" s="223">
        <f>0-35884416</f>
        <v>-35884416</v>
      </c>
      <c r="K32" s="203"/>
      <c r="L32" s="203"/>
      <c r="M32" s="203"/>
    </row>
    <row r="33" spans="1:13" s="28" customFormat="1" ht="12.75" customHeight="1" x14ac:dyDescent="0.2">
      <c r="A33" s="202">
        <v>27</v>
      </c>
      <c r="B33" s="226" t="s">
        <v>610</v>
      </c>
      <c r="C33" s="223"/>
      <c r="D33" s="223"/>
      <c r="E33" s="223"/>
      <c r="F33" s="223"/>
      <c r="G33" s="223"/>
      <c r="H33" s="223"/>
      <c r="I33" s="223"/>
      <c r="J33" s="223">
        <f>'4. melléklet'!E22</f>
        <v>214580062</v>
      </c>
      <c r="K33" s="203"/>
      <c r="L33" s="203"/>
      <c r="M33" s="203"/>
    </row>
    <row r="34" spans="1:13" s="28" customFormat="1" ht="12.75" customHeight="1" x14ac:dyDescent="0.2">
      <c r="A34" s="202">
        <v>28</v>
      </c>
      <c r="B34" s="227" t="s">
        <v>604</v>
      </c>
      <c r="C34" s="225">
        <f>C28+C32+C33</f>
        <v>99911536</v>
      </c>
      <c r="D34" s="225">
        <f t="shared" ref="D34:I34" si="3">D28+D32+D33</f>
        <v>7814880</v>
      </c>
      <c r="E34" s="225">
        <f t="shared" si="3"/>
        <v>180467376</v>
      </c>
      <c r="F34" s="225">
        <f t="shared" si="3"/>
        <v>221401862</v>
      </c>
      <c r="G34" s="225">
        <f t="shared" si="3"/>
        <v>180032000</v>
      </c>
      <c r="H34" s="225">
        <f t="shared" si="3"/>
        <v>7118771</v>
      </c>
      <c r="I34" s="225">
        <f t="shared" si="3"/>
        <v>0</v>
      </c>
      <c r="J34" s="225">
        <f>J28+J32+J33</f>
        <v>219305985</v>
      </c>
      <c r="K34" s="203"/>
      <c r="L34" s="203"/>
      <c r="M34" s="203"/>
    </row>
    <row r="35" spans="1:13" s="27" customFormat="1" x14ac:dyDescent="0.2"/>
    <row r="36" spans="1:13" s="27" customFormat="1" x14ac:dyDescent="0.2">
      <c r="J36" s="206"/>
    </row>
    <row r="37" spans="1:13" s="27" customFormat="1" x14ac:dyDescent="0.2"/>
    <row r="38" spans="1:13" s="27" customFormat="1" x14ac:dyDescent="0.2"/>
    <row r="39" spans="1:13" s="27" customFormat="1" x14ac:dyDescent="0.2"/>
    <row r="40" spans="1:13" s="27" customFormat="1" x14ac:dyDescent="0.2"/>
    <row r="41" spans="1:13" s="27" customFormat="1" x14ac:dyDescent="0.2"/>
    <row r="42" spans="1:13" s="27" customFormat="1" x14ac:dyDescent="0.2"/>
    <row r="43" spans="1:13" s="27" customFormat="1" x14ac:dyDescent="0.2"/>
    <row r="44" spans="1:13" s="27" customFormat="1" x14ac:dyDescent="0.2"/>
    <row r="45" spans="1:13" s="27" customFormat="1" x14ac:dyDescent="0.2"/>
    <row r="46" spans="1:13" s="27" customFormat="1" x14ac:dyDescent="0.2"/>
    <row r="47" spans="1:13" s="27" customFormat="1" x14ac:dyDescent="0.2"/>
    <row r="48" spans="1:13" s="27" customFormat="1" x14ac:dyDescent="0.2"/>
    <row r="49" s="27" customFormat="1" x14ac:dyDescent="0.2"/>
    <row r="50" s="27" customFormat="1" x14ac:dyDescent="0.2"/>
    <row r="51" s="27" customFormat="1" x14ac:dyDescent="0.2"/>
    <row r="52" s="27" customFormat="1" x14ac:dyDescent="0.2"/>
    <row r="53" s="27" customFormat="1" x14ac:dyDescent="0.2"/>
    <row r="54" s="27" customFormat="1" x14ac:dyDescent="0.2"/>
    <row r="55" s="27" customFormat="1" x14ac:dyDescent="0.2"/>
    <row r="56" s="27" customFormat="1" x14ac:dyDescent="0.2"/>
    <row r="57" s="27" customFormat="1" x14ac:dyDescent="0.2"/>
    <row r="58" s="27" customFormat="1" x14ac:dyDescent="0.2"/>
    <row r="59" s="27" customFormat="1" x14ac:dyDescent="0.2"/>
    <row r="60" s="27" customFormat="1" x14ac:dyDescent="0.2"/>
    <row r="61" s="27" customFormat="1" x14ac:dyDescent="0.2"/>
    <row r="62" s="27" customFormat="1" x14ac:dyDescent="0.2"/>
    <row r="63" s="27" customFormat="1" x14ac:dyDescent="0.2"/>
    <row r="64" s="27" customFormat="1" x14ac:dyDescent="0.2"/>
    <row r="65" s="27" customFormat="1" x14ac:dyDescent="0.2"/>
    <row r="66" s="27" customFormat="1" x14ac:dyDescent="0.2"/>
    <row r="67" s="27" customFormat="1" x14ac:dyDescent="0.2"/>
    <row r="68" s="27" customFormat="1" x14ac:dyDescent="0.2"/>
    <row r="69" s="27" customFormat="1" x14ac:dyDescent="0.2"/>
    <row r="70" s="27" customFormat="1" x14ac:dyDescent="0.2"/>
    <row r="71" s="27" customFormat="1" x14ac:dyDescent="0.2"/>
    <row r="72" s="27" customFormat="1" x14ac:dyDescent="0.2"/>
    <row r="73" s="27" customFormat="1" x14ac:dyDescent="0.2"/>
    <row r="74" s="27" customFormat="1" x14ac:dyDescent="0.2"/>
    <row r="75" s="27" customFormat="1" x14ac:dyDescent="0.2"/>
    <row r="76" s="27" customFormat="1" x14ac:dyDescent="0.2"/>
    <row r="77" s="27" customFormat="1" x14ac:dyDescent="0.2"/>
    <row r="78" s="27" customFormat="1" x14ac:dyDescent="0.2"/>
    <row r="79" s="27" customFormat="1" x14ac:dyDescent="0.2"/>
    <row r="80" s="27" customFormat="1" x14ac:dyDescent="0.2"/>
    <row r="81" s="27" customFormat="1" x14ac:dyDescent="0.2"/>
    <row r="82" s="27" customFormat="1" x14ac:dyDescent="0.2"/>
    <row r="83" s="27" customFormat="1" x14ac:dyDescent="0.2"/>
  </sheetData>
  <sheetProtection selectLockedCells="1" selectUnlockedCells="1"/>
  <mergeCells count="1">
    <mergeCell ref="A4:M4"/>
  </mergeCells>
  <pageMargins left="0.74791666666666667" right="0.74791666666666667" top="0.98402777777777772" bottom="0.98402777777777772" header="0.51180555555555551" footer="0.51180555555555551"/>
  <pageSetup paperSize="9" scale="96" firstPageNumber="0" orientation="landscape" r:id="rId1"/>
  <headerFooter alignWithMargins="0"/>
  <colBreaks count="1" manualBreakCount="1">
    <brk id="1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FDCD-A9AE-4283-9683-B14A92E510AE}">
  <dimension ref="A1:G17"/>
  <sheetViews>
    <sheetView zoomScaleNormal="100" workbookViewId="0"/>
  </sheetViews>
  <sheetFormatPr defaultColWidth="9.140625" defaultRowHeight="12.75" x14ac:dyDescent="0.2"/>
  <cols>
    <col min="1" max="1" width="4.5703125" style="229" customWidth="1"/>
    <col min="2" max="2" width="28.7109375" style="229" customWidth="1"/>
    <col min="3" max="3" width="24.7109375" style="229" customWidth="1"/>
    <col min="4" max="4" width="9.85546875" style="229" bestFit="1" customWidth="1"/>
    <col min="5" max="5" width="12.7109375" style="229" customWidth="1"/>
    <col min="6" max="6" width="8.7109375" style="229" customWidth="1"/>
    <col min="7" max="16384" width="9.140625" style="249"/>
  </cols>
  <sheetData>
    <row r="1" spans="1:7" s="228" customFormat="1" ht="15" customHeight="1" x14ac:dyDescent="0.2">
      <c r="B1" s="229"/>
      <c r="C1" s="229"/>
      <c r="D1" s="229"/>
      <c r="E1" s="230" t="s">
        <v>659</v>
      </c>
    </row>
    <row r="2" spans="1:7" s="228" customFormat="1" ht="15" customHeight="1" x14ac:dyDescent="0.2">
      <c r="A2" s="229"/>
      <c r="B2" s="229"/>
      <c r="C2" s="229"/>
      <c r="D2" s="229"/>
      <c r="E2" s="230" t="str">
        <f>'1. melléklet'!E2</f>
        <v>az  5/2026. (V.29.) önkormányzati rendelethez</v>
      </c>
    </row>
    <row r="3" spans="1:7" s="228" customFormat="1" ht="15" customHeight="1" x14ac:dyDescent="0.2">
      <c r="A3" s="231"/>
      <c r="B3" s="232"/>
      <c r="C3" s="232"/>
      <c r="D3" s="232"/>
      <c r="E3" s="232"/>
      <c r="F3" s="232"/>
    </row>
    <row r="4" spans="1:7" s="228" customFormat="1" ht="15" customHeight="1" x14ac:dyDescent="0.2">
      <c r="A4" s="398" t="s">
        <v>860</v>
      </c>
      <c r="B4" s="398"/>
      <c r="C4" s="398"/>
      <c r="D4" s="398"/>
      <c r="E4" s="398"/>
      <c r="F4" s="232"/>
      <c r="G4" s="233"/>
    </row>
    <row r="5" spans="1:7" s="228" customFormat="1" ht="15" customHeight="1" x14ac:dyDescent="0.2">
      <c r="A5" s="232"/>
      <c r="B5" s="234"/>
      <c r="C5" s="234"/>
      <c r="D5" s="234"/>
      <c r="E5" s="234"/>
      <c r="F5" s="234"/>
      <c r="G5" s="233"/>
    </row>
    <row r="6" spans="1:7" s="228" customFormat="1" ht="15" customHeight="1" x14ac:dyDescent="0.2">
      <c r="A6" s="235"/>
      <c r="B6" s="236" t="s">
        <v>240</v>
      </c>
      <c r="C6" s="236" t="s">
        <v>241</v>
      </c>
      <c r="D6" s="236" t="s">
        <v>242</v>
      </c>
      <c r="E6" s="237" t="s">
        <v>243</v>
      </c>
      <c r="F6" s="233"/>
    </row>
    <row r="7" spans="1:7" s="228" customFormat="1" x14ac:dyDescent="0.2">
      <c r="A7" s="238">
        <v>1</v>
      </c>
      <c r="B7" s="238" t="s">
        <v>96</v>
      </c>
      <c r="C7" s="236" t="s">
        <v>611</v>
      </c>
      <c r="D7" s="237" t="s">
        <v>239</v>
      </c>
      <c r="E7" s="236" t="s">
        <v>304</v>
      </c>
      <c r="F7" s="233"/>
    </row>
    <row r="8" spans="1:7" s="228" customFormat="1" ht="24" x14ac:dyDescent="0.2">
      <c r="A8" s="237">
        <v>2</v>
      </c>
      <c r="B8" s="239" t="s">
        <v>612</v>
      </c>
      <c r="C8" s="235" t="s">
        <v>613</v>
      </c>
      <c r="D8" s="240">
        <v>1</v>
      </c>
      <c r="E8" s="241">
        <v>2626651</v>
      </c>
      <c r="F8" s="233"/>
    </row>
    <row r="9" spans="1:7" s="228" customFormat="1" ht="36" x14ac:dyDescent="0.2">
      <c r="A9" s="237">
        <v>3</v>
      </c>
      <c r="B9" s="239" t="s">
        <v>614</v>
      </c>
      <c r="C9" s="242"/>
      <c r="D9" s="235">
        <v>0</v>
      </c>
      <c r="E9" s="241">
        <v>0</v>
      </c>
      <c r="F9" s="233"/>
    </row>
    <row r="10" spans="1:7" s="228" customFormat="1" ht="24" x14ac:dyDescent="0.2">
      <c r="A10" s="237">
        <v>4</v>
      </c>
      <c r="B10" s="239" t="s">
        <v>615</v>
      </c>
      <c r="C10" s="243" t="s">
        <v>616</v>
      </c>
      <c r="D10" s="235"/>
      <c r="E10" s="284">
        <f>SUM(E11:E13)</f>
        <v>9276625</v>
      </c>
      <c r="F10" s="233"/>
    </row>
    <row r="11" spans="1:7" s="228" customFormat="1" ht="15" customHeight="1" x14ac:dyDescent="0.2">
      <c r="A11" s="237">
        <v>5</v>
      </c>
      <c r="B11" s="244" t="s">
        <v>617</v>
      </c>
      <c r="C11" s="245" t="s">
        <v>618</v>
      </c>
      <c r="D11" s="285">
        <v>1</v>
      </c>
      <c r="E11" s="246">
        <v>9098550</v>
      </c>
      <c r="F11" s="233"/>
    </row>
    <row r="12" spans="1:7" s="228" customFormat="1" ht="24" x14ac:dyDescent="0.2">
      <c r="A12" s="237">
        <v>6</v>
      </c>
      <c r="B12" s="244"/>
      <c r="C12" s="247" t="s">
        <v>670</v>
      </c>
      <c r="D12" s="285">
        <v>1</v>
      </c>
      <c r="E12" s="246">
        <v>0</v>
      </c>
      <c r="F12" s="233"/>
    </row>
    <row r="13" spans="1:7" s="228" customFormat="1" ht="15" customHeight="1" x14ac:dyDescent="0.2">
      <c r="A13" s="237">
        <v>7</v>
      </c>
      <c r="B13" s="244"/>
      <c r="C13" s="245" t="s">
        <v>619</v>
      </c>
      <c r="D13" s="285">
        <v>0.5</v>
      </c>
      <c r="E13" s="246">
        <v>178075</v>
      </c>
      <c r="F13" s="233"/>
    </row>
    <row r="14" spans="1:7" s="228" customFormat="1" ht="15" customHeight="1" x14ac:dyDescent="0.2">
      <c r="A14" s="237">
        <v>8</v>
      </c>
      <c r="B14" s="244" t="s">
        <v>620</v>
      </c>
      <c r="C14" s="248"/>
      <c r="D14" s="245">
        <v>0</v>
      </c>
      <c r="E14" s="246">
        <v>0</v>
      </c>
      <c r="F14" s="233"/>
    </row>
    <row r="15" spans="1:7" s="228" customFormat="1" ht="15" customHeight="1" x14ac:dyDescent="0.2">
      <c r="A15" s="237">
        <v>9</v>
      </c>
      <c r="B15" s="244" t="s">
        <v>621</v>
      </c>
      <c r="C15" s="242"/>
      <c r="D15" s="235">
        <v>0</v>
      </c>
      <c r="E15" s="241">
        <v>0</v>
      </c>
      <c r="F15" s="233"/>
    </row>
    <row r="16" spans="1:7" s="228" customFormat="1" ht="36" x14ac:dyDescent="0.2">
      <c r="A16" s="237">
        <v>10</v>
      </c>
      <c r="B16" s="239" t="s">
        <v>622</v>
      </c>
      <c r="C16" s="242"/>
      <c r="D16" s="235">
        <v>0</v>
      </c>
      <c r="E16" s="241">
        <v>0</v>
      </c>
      <c r="F16" s="233"/>
    </row>
    <row r="17" spans="1:6" s="228" customFormat="1" ht="24" x14ac:dyDescent="0.2">
      <c r="A17" s="237">
        <v>11</v>
      </c>
      <c r="B17" s="239" t="s">
        <v>623</v>
      </c>
      <c r="C17" s="242"/>
      <c r="D17" s="235">
        <v>0</v>
      </c>
      <c r="E17" s="241">
        <v>0</v>
      </c>
      <c r="F17" s="233"/>
    </row>
  </sheetData>
  <mergeCells count="1">
    <mergeCell ref="A4:E4"/>
  </mergeCell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unka33"/>
  <dimension ref="A1:G8"/>
  <sheetViews>
    <sheetView zoomScaleNormal="100" workbookViewId="0"/>
  </sheetViews>
  <sheetFormatPr defaultColWidth="9.140625" defaultRowHeight="12.75" x14ac:dyDescent="0.2"/>
  <cols>
    <col min="1" max="1" width="5.7109375" style="46" customWidth="1"/>
    <col min="2" max="2" width="40.28515625" style="46" customWidth="1"/>
    <col min="3" max="6" width="13" style="46" customWidth="1"/>
    <col min="7" max="7" width="10.7109375" style="46" customWidth="1"/>
    <col min="8" max="8" width="8.85546875" style="46" bestFit="1" customWidth="1"/>
    <col min="9" max="16384" width="9.140625" style="46"/>
  </cols>
  <sheetData>
    <row r="1" spans="1:7" ht="15" customHeight="1" x14ac:dyDescent="0.2">
      <c r="A1" s="283"/>
      <c r="B1" s="33"/>
      <c r="C1" s="33"/>
      <c r="D1" s="33"/>
      <c r="E1" s="33"/>
      <c r="F1" s="34" t="s">
        <v>660</v>
      </c>
    </row>
    <row r="2" spans="1:7" ht="15" customHeight="1" x14ac:dyDescent="0.2">
      <c r="A2" s="33"/>
      <c r="B2" s="33"/>
      <c r="C2" s="33"/>
      <c r="D2" s="33"/>
      <c r="E2" s="33"/>
      <c r="F2" s="34" t="str">
        <f>'1. melléklet'!E2</f>
        <v>az  5/2026. (V.29.) önkormányzati rendelethez</v>
      </c>
    </row>
    <row r="3" spans="1:7" ht="15" customHeight="1" x14ac:dyDescent="0.2">
      <c r="A3" s="33"/>
      <c r="B3" s="33"/>
      <c r="C3" s="33"/>
      <c r="D3" s="33"/>
      <c r="E3" s="33"/>
      <c r="F3" s="47"/>
    </row>
    <row r="4" spans="1:7" ht="15" customHeight="1" x14ac:dyDescent="0.2">
      <c r="A4" s="399" t="s">
        <v>663</v>
      </c>
      <c r="B4" s="399"/>
      <c r="C4" s="399"/>
      <c r="D4" s="399"/>
      <c r="E4" s="399"/>
      <c r="F4" s="399"/>
      <c r="G4" s="47"/>
    </row>
    <row r="5" spans="1:7" ht="6.75" customHeight="1" x14ac:dyDescent="0.2">
      <c r="A5" s="70"/>
      <c r="B5" s="70"/>
      <c r="C5" s="70"/>
      <c r="D5" s="70"/>
      <c r="E5" s="70"/>
    </row>
    <row r="6" spans="1:7" x14ac:dyDescent="0.2">
      <c r="A6" s="266"/>
      <c r="B6" s="267" t="s">
        <v>240</v>
      </c>
      <c r="C6" s="268" t="s">
        <v>252</v>
      </c>
      <c r="D6" s="268" t="s">
        <v>242</v>
      </c>
      <c r="E6" s="86" t="s">
        <v>243</v>
      </c>
      <c r="F6" s="269" t="s">
        <v>244</v>
      </c>
    </row>
    <row r="7" spans="1:7" ht="36" x14ac:dyDescent="0.2">
      <c r="A7" s="267">
        <v>1</v>
      </c>
      <c r="B7" s="267" t="s">
        <v>222</v>
      </c>
      <c r="C7" s="267" t="s">
        <v>329</v>
      </c>
      <c r="D7" s="86" t="s">
        <v>223</v>
      </c>
      <c r="E7" s="270" t="s">
        <v>857</v>
      </c>
      <c r="F7" s="270" t="s">
        <v>858</v>
      </c>
    </row>
    <row r="8" spans="1:7" ht="36" x14ac:dyDescent="0.2">
      <c r="A8" s="267">
        <v>2</v>
      </c>
      <c r="B8" s="71" t="s">
        <v>859</v>
      </c>
      <c r="C8" s="294">
        <v>4034158924</v>
      </c>
      <c r="D8" s="269">
        <v>24598880</v>
      </c>
      <c r="E8" s="269">
        <v>24598880</v>
      </c>
      <c r="F8" s="269">
        <v>9235150</v>
      </c>
    </row>
  </sheetData>
  <mergeCells count="1">
    <mergeCell ref="A4:F4"/>
  </mergeCells>
  <phoneticPr fontId="17" type="noConversion"/>
  <printOptions horizontalCentered="1"/>
  <pageMargins left="0.23622047244094491" right="0.19685039370078741" top="0.74803149606299213" bottom="0.74803149606299213" header="0.23622047244094491" footer="0.39370078740157483"/>
  <pageSetup paperSize="9" firstPageNumber="113" orientation="portrait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9"/>
  <dimension ref="A1:F38"/>
  <sheetViews>
    <sheetView zoomScaleNormal="100" workbookViewId="0"/>
  </sheetViews>
  <sheetFormatPr defaultRowHeight="12.75" x14ac:dyDescent="0.2"/>
  <cols>
    <col min="1" max="1" width="4.85546875" customWidth="1"/>
    <col min="2" max="2" width="4.85546875" style="4" customWidth="1"/>
    <col min="3" max="3" width="47.7109375" style="4" customWidth="1"/>
    <col min="4" max="5" width="13.7109375" style="4" customWidth="1"/>
    <col min="6" max="6" width="10.85546875" bestFit="1" customWidth="1"/>
  </cols>
  <sheetData>
    <row r="1" spans="1:5" s="1" customFormat="1" ht="15" customHeight="1" x14ac:dyDescent="0.2">
      <c r="B1" s="2"/>
      <c r="C1" s="2"/>
      <c r="D1" s="3"/>
      <c r="E1" s="3" t="s">
        <v>269</v>
      </c>
    </row>
    <row r="2" spans="1:5" s="1" customFormat="1" ht="15" customHeight="1" x14ac:dyDescent="0.2">
      <c r="B2" s="2"/>
      <c r="C2" s="2"/>
      <c r="D2" s="3"/>
      <c r="E2" s="3" t="str">
        <f>'4. melléklet'!F2</f>
        <v>az  5/2026. (V.29.) önkormányzati rendelethez</v>
      </c>
    </row>
    <row r="3" spans="1:5" s="1" customFormat="1" ht="15" customHeight="1" x14ac:dyDescent="0.2">
      <c r="B3" s="2"/>
      <c r="C3" s="2"/>
      <c r="D3" s="2"/>
      <c r="E3" s="2"/>
    </row>
    <row r="4" spans="1:5" s="1" customFormat="1" ht="15" customHeight="1" x14ac:dyDescent="0.2">
      <c r="A4" s="367" t="s">
        <v>770</v>
      </c>
      <c r="B4" s="367"/>
      <c r="C4" s="367"/>
      <c r="D4" s="367"/>
      <c r="E4" s="367"/>
    </row>
    <row r="5" spans="1:5" s="1" customFormat="1" ht="6.75" customHeight="1" x14ac:dyDescent="0.2">
      <c r="B5" s="5"/>
      <c r="C5" s="5"/>
      <c r="D5" s="3"/>
      <c r="E5" s="3"/>
    </row>
    <row r="6" spans="1:5" s="1" customFormat="1" ht="15" customHeight="1" x14ac:dyDescent="0.2">
      <c r="A6" s="76"/>
      <c r="B6" s="202" t="s">
        <v>240</v>
      </c>
      <c r="C6" s="202" t="s">
        <v>241</v>
      </c>
      <c r="D6" s="202" t="s">
        <v>242</v>
      </c>
      <c r="E6" s="202" t="s">
        <v>243</v>
      </c>
    </row>
    <row r="7" spans="1:5" s="1" customFormat="1" ht="36" customHeight="1" x14ac:dyDescent="0.2">
      <c r="A7" s="76">
        <v>1</v>
      </c>
      <c r="B7" s="62" t="s">
        <v>114</v>
      </c>
      <c r="C7" s="62" t="s">
        <v>96</v>
      </c>
      <c r="D7" s="62" t="s">
        <v>563</v>
      </c>
      <c r="E7" s="62" t="s">
        <v>546</v>
      </c>
    </row>
    <row r="8" spans="1:5" s="1" customFormat="1" ht="15" customHeight="1" x14ac:dyDescent="0.2">
      <c r="A8" s="76">
        <v>2</v>
      </c>
      <c r="B8" s="400" t="s">
        <v>33</v>
      </c>
      <c r="C8" s="401"/>
      <c r="D8" s="401"/>
      <c r="E8" s="402"/>
    </row>
    <row r="9" spans="1:5" s="1" customFormat="1" ht="24" x14ac:dyDescent="0.2">
      <c r="A9" s="76">
        <v>3</v>
      </c>
      <c r="B9" s="62" t="s">
        <v>47</v>
      </c>
      <c r="C9" s="75" t="s">
        <v>34</v>
      </c>
      <c r="D9" s="8">
        <v>222922261</v>
      </c>
      <c r="E9" s="8">
        <v>1</v>
      </c>
    </row>
    <row r="10" spans="1:5" s="1" customFormat="1" ht="15" customHeight="1" x14ac:dyDescent="0.2">
      <c r="A10" s="76">
        <v>4</v>
      </c>
      <c r="B10" s="62" t="s">
        <v>48</v>
      </c>
      <c r="C10" s="75" t="s">
        <v>35</v>
      </c>
      <c r="D10" s="8">
        <v>0</v>
      </c>
      <c r="E10" s="8">
        <v>0</v>
      </c>
    </row>
    <row r="11" spans="1:5" s="1" customFormat="1" ht="15" customHeight="1" x14ac:dyDescent="0.2">
      <c r="A11" s="76">
        <v>5</v>
      </c>
      <c r="B11" s="62" t="s">
        <v>49</v>
      </c>
      <c r="C11" s="75" t="s">
        <v>36</v>
      </c>
      <c r="D11" s="8">
        <v>70055</v>
      </c>
      <c r="E11" s="8">
        <v>38600</v>
      </c>
    </row>
    <row r="12" spans="1:5" s="1" customFormat="1" ht="15" customHeight="1" x14ac:dyDescent="0.2">
      <c r="A12" s="76">
        <v>6</v>
      </c>
      <c r="B12" s="62" t="s">
        <v>50</v>
      </c>
      <c r="C12" s="75" t="s">
        <v>37</v>
      </c>
      <c r="D12" s="8">
        <v>0</v>
      </c>
      <c r="E12" s="8">
        <v>0</v>
      </c>
    </row>
    <row r="13" spans="1:5" s="1" customFormat="1" ht="15" customHeight="1" x14ac:dyDescent="0.2">
      <c r="A13" s="76">
        <v>7</v>
      </c>
      <c r="B13" s="167" t="s">
        <v>51</v>
      </c>
      <c r="C13" s="9" t="s">
        <v>38</v>
      </c>
      <c r="D13" s="10">
        <f>SUM(D9:D12)</f>
        <v>222992316</v>
      </c>
      <c r="E13" s="10">
        <f>SUM(E9:E12)</f>
        <v>38601</v>
      </c>
    </row>
    <row r="14" spans="1:5" s="1" customFormat="1" ht="15" customHeight="1" x14ac:dyDescent="0.2">
      <c r="A14" s="76">
        <v>8</v>
      </c>
      <c r="B14" s="167" t="s">
        <v>52</v>
      </c>
      <c r="C14" s="9" t="s">
        <v>268</v>
      </c>
      <c r="D14" s="10">
        <f>'6. melléklet'!G49-'6. melléklet'!G46</f>
        <v>700196285</v>
      </c>
      <c r="E14" s="10">
        <f>'7. melléklet '!G19-'7. melléklet '!G16</f>
        <v>37160479</v>
      </c>
    </row>
    <row r="15" spans="1:5" s="1" customFormat="1" ht="15" customHeight="1" x14ac:dyDescent="0.2">
      <c r="A15" s="76">
        <v>9</v>
      </c>
      <c r="B15" s="167" t="s">
        <v>53</v>
      </c>
      <c r="C15" s="9" t="s">
        <v>254</v>
      </c>
      <c r="D15" s="10">
        <f>0-'6. melléklet'!G96</f>
        <v>-517091762</v>
      </c>
      <c r="E15" s="10">
        <f>0-'7. melléklet '!G43</f>
        <v>-36681728</v>
      </c>
    </row>
    <row r="16" spans="1:5" s="1" customFormat="1" ht="24" customHeight="1" x14ac:dyDescent="0.2">
      <c r="A16" s="76">
        <v>10</v>
      </c>
      <c r="B16" s="62" t="s">
        <v>54</v>
      </c>
      <c r="C16" s="75" t="s">
        <v>646</v>
      </c>
      <c r="D16" s="8">
        <v>0</v>
      </c>
      <c r="E16" s="8">
        <v>0</v>
      </c>
    </row>
    <row r="17" spans="1:6" s="24" customFormat="1" ht="15" customHeight="1" x14ac:dyDescent="0.2">
      <c r="A17" s="76">
        <v>11</v>
      </c>
      <c r="B17" s="62" t="s">
        <v>55</v>
      </c>
      <c r="C17" s="75" t="s">
        <v>647</v>
      </c>
      <c r="D17" s="8">
        <v>16190</v>
      </c>
      <c r="E17" s="8">
        <v>0</v>
      </c>
    </row>
    <row r="18" spans="1:6" s="24" customFormat="1" ht="15" customHeight="1" x14ac:dyDescent="0.2">
      <c r="A18" s="76">
        <v>12</v>
      </c>
      <c r="B18" s="62" t="s">
        <v>56</v>
      </c>
      <c r="C18" s="75" t="s">
        <v>648</v>
      </c>
      <c r="D18" s="8">
        <v>0</v>
      </c>
      <c r="E18" s="8">
        <v>0</v>
      </c>
    </row>
    <row r="19" spans="1:6" s="24" customFormat="1" ht="36" x14ac:dyDescent="0.2">
      <c r="A19" s="76">
        <v>13</v>
      </c>
      <c r="B19" s="62" t="s">
        <v>98</v>
      </c>
      <c r="C19" s="75" t="s">
        <v>649</v>
      </c>
      <c r="D19" s="8">
        <v>-105000</v>
      </c>
      <c r="E19" s="8">
        <v>0</v>
      </c>
    </row>
    <row r="20" spans="1:6" s="24" customFormat="1" ht="24" x14ac:dyDescent="0.2">
      <c r="A20" s="76">
        <v>14</v>
      </c>
      <c r="B20" s="62" t="s">
        <v>57</v>
      </c>
      <c r="C20" s="75" t="s">
        <v>650</v>
      </c>
      <c r="D20" s="8">
        <v>0</v>
      </c>
      <c r="E20" s="8">
        <v>0</v>
      </c>
    </row>
    <row r="21" spans="1:6" s="24" customFormat="1" ht="24" x14ac:dyDescent="0.2">
      <c r="A21" s="76">
        <v>15</v>
      </c>
      <c r="B21" s="62" t="s">
        <v>99</v>
      </c>
      <c r="C21" s="75" t="s">
        <v>651</v>
      </c>
      <c r="D21" s="8">
        <v>59395</v>
      </c>
      <c r="E21" s="8">
        <v>26127</v>
      </c>
    </row>
    <row r="22" spans="1:6" s="24" customFormat="1" ht="24" x14ac:dyDescent="0.2">
      <c r="A22" s="76">
        <v>16</v>
      </c>
      <c r="B22" s="62" t="s">
        <v>100</v>
      </c>
      <c r="C22" s="75" t="s">
        <v>644</v>
      </c>
      <c r="D22" s="8">
        <v>3886641</v>
      </c>
      <c r="E22" s="8">
        <v>0</v>
      </c>
    </row>
    <row r="23" spans="1:6" s="24" customFormat="1" ht="24" x14ac:dyDescent="0.2">
      <c r="A23" s="76">
        <v>17</v>
      </c>
      <c r="B23" s="62" t="s">
        <v>101</v>
      </c>
      <c r="C23" s="75" t="s">
        <v>653</v>
      </c>
      <c r="D23" s="8">
        <v>0</v>
      </c>
      <c r="E23" s="8"/>
    </row>
    <row r="24" spans="1:6" s="24" customFormat="1" ht="24" x14ac:dyDescent="0.2">
      <c r="A24" s="76">
        <v>18</v>
      </c>
      <c r="B24" s="62" t="s">
        <v>58</v>
      </c>
      <c r="C24" s="75" t="s">
        <v>645</v>
      </c>
      <c r="D24" s="8">
        <v>0</v>
      </c>
      <c r="E24" s="8">
        <v>0</v>
      </c>
    </row>
    <row r="25" spans="1:6" s="24" customFormat="1" ht="24" x14ac:dyDescent="0.2">
      <c r="A25" s="76">
        <v>19</v>
      </c>
      <c r="B25" s="62" t="s">
        <v>102</v>
      </c>
      <c r="C25" s="75" t="s">
        <v>652</v>
      </c>
      <c r="D25" s="8">
        <v>0</v>
      </c>
      <c r="E25" s="8">
        <v>0</v>
      </c>
    </row>
    <row r="26" spans="1:6" s="1" customFormat="1" ht="15" customHeight="1" x14ac:dyDescent="0.2">
      <c r="A26" s="76">
        <v>20</v>
      </c>
      <c r="B26" s="167">
        <v>18</v>
      </c>
      <c r="C26" s="9" t="s">
        <v>654</v>
      </c>
      <c r="D26" s="10">
        <f>SUM(D16:D25)</f>
        <v>3857226</v>
      </c>
      <c r="E26" s="10">
        <f>SUM(E16:E25)</f>
        <v>26127</v>
      </c>
      <c r="F26" s="11"/>
    </row>
    <row r="27" spans="1:6" s="1" customFormat="1" ht="15" customHeight="1" x14ac:dyDescent="0.2">
      <c r="A27" s="76">
        <v>21</v>
      </c>
      <c r="B27" s="400" t="s">
        <v>39</v>
      </c>
      <c r="C27" s="401"/>
      <c r="D27" s="401"/>
      <c r="E27" s="402"/>
    </row>
    <row r="28" spans="1:6" s="1" customFormat="1" ht="24" x14ac:dyDescent="0.2">
      <c r="A28" s="76">
        <v>22</v>
      </c>
      <c r="B28" s="62">
        <v>19</v>
      </c>
      <c r="C28" s="75" t="s">
        <v>34</v>
      </c>
      <c r="D28" s="8">
        <v>409924995</v>
      </c>
      <c r="E28" s="8">
        <v>502269</v>
      </c>
    </row>
    <row r="29" spans="1:6" s="1" customFormat="1" ht="15" customHeight="1" x14ac:dyDescent="0.2">
      <c r="A29" s="76">
        <v>23</v>
      </c>
      <c r="B29" s="62">
        <v>20</v>
      </c>
      <c r="C29" s="75" t="s">
        <v>35</v>
      </c>
      <c r="D29" s="8">
        <v>0</v>
      </c>
      <c r="E29" s="8">
        <v>0</v>
      </c>
    </row>
    <row r="30" spans="1:6" s="1" customFormat="1" ht="15" customHeight="1" x14ac:dyDescent="0.2">
      <c r="A30" s="76">
        <v>24</v>
      </c>
      <c r="B30" s="62">
        <v>21</v>
      </c>
      <c r="C30" s="75" t="s">
        <v>36</v>
      </c>
      <c r="D30" s="8">
        <v>29070</v>
      </c>
      <c r="E30" s="8">
        <v>41210</v>
      </c>
    </row>
    <row r="31" spans="1:6" s="1" customFormat="1" ht="15" customHeight="1" x14ac:dyDescent="0.2">
      <c r="A31" s="76">
        <v>25</v>
      </c>
      <c r="B31" s="62">
        <v>22</v>
      </c>
      <c r="C31" s="75" t="s">
        <v>37</v>
      </c>
      <c r="D31" s="8">
        <v>0</v>
      </c>
      <c r="E31" s="8">
        <v>0</v>
      </c>
    </row>
    <row r="32" spans="1:6" s="1" customFormat="1" ht="15" customHeight="1" x14ac:dyDescent="0.2">
      <c r="A32" s="76">
        <v>26</v>
      </c>
      <c r="B32" s="167">
        <v>23</v>
      </c>
      <c r="C32" s="9" t="s">
        <v>684</v>
      </c>
      <c r="D32" s="10">
        <f>SUM(D28:D31)</f>
        <v>409954065</v>
      </c>
      <c r="E32" s="10">
        <f>SUM(E28:E31)</f>
        <v>543479</v>
      </c>
      <c r="F32" s="11"/>
    </row>
    <row r="33" spans="2:5" s="1" customFormat="1" ht="15" customHeight="1" x14ac:dyDescent="0.2">
      <c r="B33" s="2"/>
      <c r="C33" s="2"/>
      <c r="D33" s="2"/>
      <c r="E33" s="2"/>
    </row>
    <row r="34" spans="2:5" x14ac:dyDescent="0.2">
      <c r="D34" s="65"/>
      <c r="E34" s="65"/>
    </row>
    <row r="35" spans="2:5" x14ac:dyDescent="0.2">
      <c r="D35" s="65"/>
      <c r="E35" s="65"/>
    </row>
    <row r="37" spans="2:5" x14ac:dyDescent="0.2">
      <c r="D37" s="65"/>
    </row>
    <row r="38" spans="2:5" x14ac:dyDescent="0.2">
      <c r="D38" s="65"/>
    </row>
  </sheetData>
  <mergeCells count="3">
    <mergeCell ref="B8:E8"/>
    <mergeCell ref="B27:E27"/>
    <mergeCell ref="A4:E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7"/>
  <dimension ref="A1:F26"/>
  <sheetViews>
    <sheetView zoomScaleNormal="100" workbookViewId="0"/>
  </sheetViews>
  <sheetFormatPr defaultRowHeight="12.75" x14ac:dyDescent="0.2"/>
  <cols>
    <col min="1" max="1" width="5.7109375" style="4" customWidth="1"/>
    <col min="2" max="2" width="43.42578125" style="4" customWidth="1"/>
    <col min="3" max="5" width="11.7109375" style="4" customWidth="1"/>
    <col min="6" max="6" width="10.7109375" style="4" customWidth="1"/>
  </cols>
  <sheetData>
    <row r="1" spans="1:6" s="1" customFormat="1" ht="13.9" customHeight="1" x14ac:dyDescent="0.2">
      <c r="A1" s="2"/>
      <c r="B1" s="2"/>
      <c r="C1" s="2"/>
      <c r="D1" s="2"/>
      <c r="E1" s="3" t="s">
        <v>219</v>
      </c>
    </row>
    <row r="2" spans="1:6" s="1" customFormat="1" ht="13.9" customHeight="1" x14ac:dyDescent="0.2">
      <c r="A2" s="2"/>
      <c r="B2" s="2"/>
      <c r="C2" s="2"/>
      <c r="D2" s="2"/>
      <c r="E2" s="3" t="str">
        <f>'4. melléklet'!F2</f>
        <v>az  5/2026. (V.29.) önkormányzati rendelethez</v>
      </c>
    </row>
    <row r="3" spans="1:6" s="1" customFormat="1" ht="13.9" customHeight="1" x14ac:dyDescent="0.2">
      <c r="A3" s="2"/>
      <c r="B3" s="2"/>
      <c r="C3" s="2"/>
      <c r="D3" s="2"/>
      <c r="E3" s="2"/>
      <c r="F3" s="2"/>
    </row>
    <row r="4" spans="1:6" s="1" customFormat="1" ht="15" customHeight="1" x14ac:dyDescent="0.2">
      <c r="A4" s="367" t="s">
        <v>787</v>
      </c>
      <c r="B4" s="367"/>
      <c r="C4" s="367"/>
      <c r="D4" s="367"/>
      <c r="E4" s="367"/>
      <c r="F4" s="69"/>
    </row>
    <row r="5" spans="1:6" s="1" customFormat="1" ht="6.75" customHeight="1" x14ac:dyDescent="0.2">
      <c r="A5" s="7"/>
      <c r="B5" s="7"/>
      <c r="C5" s="7"/>
      <c r="D5" s="7"/>
      <c r="E5" s="7"/>
      <c r="F5" s="7"/>
    </row>
    <row r="6" spans="1:6" s="1" customFormat="1" ht="15" customHeight="1" x14ac:dyDescent="0.2">
      <c r="A6" s="62"/>
      <c r="B6" s="76" t="s">
        <v>240</v>
      </c>
      <c r="C6" s="62" t="s">
        <v>241</v>
      </c>
      <c r="D6" s="62" t="s">
        <v>242</v>
      </c>
      <c r="E6" s="62" t="s">
        <v>243</v>
      </c>
    </row>
    <row r="7" spans="1:6" s="1" customFormat="1" ht="48" x14ac:dyDescent="0.2">
      <c r="A7" s="62">
        <v>1</v>
      </c>
      <c r="B7" s="62" t="s">
        <v>96</v>
      </c>
      <c r="C7" s="62" t="s">
        <v>360</v>
      </c>
      <c r="D7" s="62" t="s">
        <v>361</v>
      </c>
      <c r="E7" s="62" t="s">
        <v>359</v>
      </c>
      <c r="F7" s="21"/>
    </row>
    <row r="8" spans="1:6" s="1" customFormat="1" ht="15" customHeight="1" x14ac:dyDescent="0.2">
      <c r="A8" s="62">
        <v>2</v>
      </c>
      <c r="B8" s="75" t="s">
        <v>0</v>
      </c>
      <c r="C8" s="8">
        <v>695470362</v>
      </c>
      <c r="D8" s="8">
        <v>1276063</v>
      </c>
      <c r="E8" s="74">
        <f>SUM(C8:D8)</f>
        <v>696746425</v>
      </c>
      <c r="F8" s="20"/>
    </row>
    <row r="9" spans="1:6" s="1" customFormat="1" ht="15" customHeight="1" x14ac:dyDescent="0.2">
      <c r="A9" s="62">
        <v>3</v>
      </c>
      <c r="B9" s="75" t="s">
        <v>1</v>
      </c>
      <c r="C9" s="8">
        <v>476627955</v>
      </c>
      <c r="D9" s="8">
        <v>36681728</v>
      </c>
      <c r="E9" s="74">
        <f>SUM(C9:D9)</f>
        <v>513309683</v>
      </c>
      <c r="F9" s="20"/>
    </row>
    <row r="10" spans="1:6" s="1" customFormat="1" ht="15" customHeight="1" x14ac:dyDescent="0.2">
      <c r="A10" s="62">
        <v>4</v>
      </c>
      <c r="B10" s="9" t="s">
        <v>2</v>
      </c>
      <c r="C10" s="10">
        <f>C8-C9</f>
        <v>218842407</v>
      </c>
      <c r="D10" s="10">
        <f>D8-D9</f>
        <v>-35405665</v>
      </c>
      <c r="E10" s="10">
        <f>SUM(C10:D10)</f>
        <v>183436742</v>
      </c>
      <c r="F10" s="20"/>
    </row>
    <row r="11" spans="1:6" s="1" customFormat="1" ht="15" customHeight="1" x14ac:dyDescent="0.2">
      <c r="A11" s="62">
        <v>5</v>
      </c>
      <c r="B11" s="75" t="s">
        <v>3</v>
      </c>
      <c r="C11" s="8">
        <v>219241257</v>
      </c>
      <c r="D11" s="8">
        <v>35949144</v>
      </c>
      <c r="E11" s="74">
        <f t="shared" ref="E11:E26" si="0">SUM(C11:D11)</f>
        <v>255190401</v>
      </c>
      <c r="F11" s="20"/>
    </row>
    <row r="12" spans="1:6" s="1" customFormat="1" ht="15" customHeight="1" x14ac:dyDescent="0.2">
      <c r="A12" s="62">
        <v>6</v>
      </c>
      <c r="B12" s="75" t="s">
        <v>4</v>
      </c>
      <c r="C12" s="8">
        <v>40463807</v>
      </c>
      <c r="D12" s="8">
        <v>0</v>
      </c>
      <c r="E12" s="74">
        <f t="shared" si="0"/>
        <v>40463807</v>
      </c>
      <c r="F12" s="20"/>
    </row>
    <row r="13" spans="1:6" s="1" customFormat="1" ht="24" x14ac:dyDescent="0.2">
      <c r="A13" s="62">
        <v>7</v>
      </c>
      <c r="B13" s="9" t="s">
        <v>742</v>
      </c>
      <c r="C13" s="10">
        <f>C11-C12</f>
        <v>178777450</v>
      </c>
      <c r="D13" s="10">
        <f>D11-D12</f>
        <v>35949144</v>
      </c>
      <c r="E13" s="85">
        <f t="shared" si="0"/>
        <v>214726594</v>
      </c>
      <c r="F13" s="20"/>
    </row>
    <row r="14" spans="1:6" s="1" customFormat="1" ht="15" customHeight="1" x14ac:dyDescent="0.2">
      <c r="A14" s="62">
        <v>8</v>
      </c>
      <c r="B14" s="9" t="s">
        <v>5</v>
      </c>
      <c r="C14" s="10">
        <f>C10+C13</f>
        <v>397619857</v>
      </c>
      <c r="D14" s="10">
        <f>D10+D13</f>
        <v>543479</v>
      </c>
      <c r="E14" s="85">
        <f t="shared" si="0"/>
        <v>398163336</v>
      </c>
      <c r="F14" s="20"/>
    </row>
    <row r="15" spans="1:6" s="1" customFormat="1" ht="15" customHeight="1" x14ac:dyDescent="0.2">
      <c r="A15" s="62">
        <v>9</v>
      </c>
      <c r="B15" s="75" t="s">
        <v>6</v>
      </c>
      <c r="C15" s="8">
        <v>0</v>
      </c>
      <c r="D15" s="8">
        <v>0</v>
      </c>
      <c r="E15" s="74">
        <f t="shared" si="0"/>
        <v>0</v>
      </c>
      <c r="F15" s="20"/>
    </row>
    <row r="16" spans="1:6" s="1" customFormat="1" ht="15" customHeight="1" x14ac:dyDescent="0.2">
      <c r="A16" s="62">
        <v>10</v>
      </c>
      <c r="B16" s="75" t="s">
        <v>7</v>
      </c>
      <c r="C16" s="8">
        <v>0</v>
      </c>
      <c r="D16" s="8">
        <v>0</v>
      </c>
      <c r="E16" s="74">
        <f t="shared" si="0"/>
        <v>0</v>
      </c>
      <c r="F16" s="20"/>
    </row>
    <row r="17" spans="1:6" s="1" customFormat="1" ht="24" x14ac:dyDescent="0.2">
      <c r="A17" s="62">
        <v>11</v>
      </c>
      <c r="B17" s="9" t="s">
        <v>8</v>
      </c>
      <c r="C17" s="10">
        <f>C15-C16</f>
        <v>0</v>
      </c>
      <c r="D17" s="10">
        <f>D15-D16</f>
        <v>0</v>
      </c>
      <c r="E17" s="85">
        <f t="shared" si="0"/>
        <v>0</v>
      </c>
      <c r="F17" s="20"/>
    </row>
    <row r="18" spans="1:6" s="1" customFormat="1" ht="15" customHeight="1" x14ac:dyDescent="0.2">
      <c r="A18" s="62">
        <v>12</v>
      </c>
      <c r="B18" s="75" t="s">
        <v>9</v>
      </c>
      <c r="C18" s="8">
        <v>0</v>
      </c>
      <c r="D18" s="8">
        <v>0</v>
      </c>
      <c r="E18" s="74">
        <f t="shared" si="0"/>
        <v>0</v>
      </c>
      <c r="F18" s="20"/>
    </row>
    <row r="19" spans="1:6" s="1" customFormat="1" ht="15" customHeight="1" x14ac:dyDescent="0.2">
      <c r="A19" s="62">
        <v>13</v>
      </c>
      <c r="B19" s="75" t="s">
        <v>10</v>
      </c>
      <c r="C19" s="8">
        <v>0</v>
      </c>
      <c r="D19" s="8">
        <v>0</v>
      </c>
      <c r="E19" s="74">
        <f t="shared" si="0"/>
        <v>0</v>
      </c>
      <c r="F19" s="20"/>
    </row>
    <row r="20" spans="1:6" s="1" customFormat="1" ht="24" x14ac:dyDescent="0.2">
      <c r="A20" s="62">
        <v>14</v>
      </c>
      <c r="B20" s="9" t="s">
        <v>11</v>
      </c>
      <c r="C20" s="10">
        <f>C18-C19</f>
        <v>0</v>
      </c>
      <c r="D20" s="10">
        <f>D18-D19</f>
        <v>0</v>
      </c>
      <c r="E20" s="85">
        <f t="shared" si="0"/>
        <v>0</v>
      </c>
      <c r="F20" s="20"/>
    </row>
    <row r="21" spans="1:6" s="1" customFormat="1" ht="15" customHeight="1" x14ac:dyDescent="0.2">
      <c r="A21" s="62">
        <v>15</v>
      </c>
      <c r="B21" s="9" t="s">
        <v>12</v>
      </c>
      <c r="C21" s="10">
        <f>C17+C20</f>
        <v>0</v>
      </c>
      <c r="D21" s="10">
        <f>D17+D20</f>
        <v>0</v>
      </c>
      <c r="E21" s="85">
        <f t="shared" si="0"/>
        <v>0</v>
      </c>
      <c r="F21" s="20"/>
    </row>
    <row r="22" spans="1:6" s="1" customFormat="1" ht="15" customHeight="1" x14ac:dyDescent="0.2">
      <c r="A22" s="62">
        <v>16</v>
      </c>
      <c r="B22" s="9" t="s">
        <v>13</v>
      </c>
      <c r="C22" s="10">
        <f>C14+C21</f>
        <v>397619857</v>
      </c>
      <c r="D22" s="10">
        <f>D14+D21</f>
        <v>543479</v>
      </c>
      <c r="E22" s="85">
        <f t="shared" si="0"/>
        <v>398163336</v>
      </c>
      <c r="F22" s="20"/>
    </row>
    <row r="23" spans="1:6" s="1" customFormat="1" ht="24" x14ac:dyDescent="0.2">
      <c r="A23" s="62">
        <v>17</v>
      </c>
      <c r="B23" s="9" t="s">
        <v>14</v>
      </c>
      <c r="C23" s="10">
        <v>1268927</v>
      </c>
      <c r="D23" s="10">
        <v>272880</v>
      </c>
      <c r="E23" s="85">
        <f t="shared" si="0"/>
        <v>1541807</v>
      </c>
      <c r="F23" s="2"/>
    </row>
    <row r="24" spans="1:6" ht="15" customHeight="1" x14ac:dyDescent="0.2">
      <c r="A24" s="62">
        <v>18</v>
      </c>
      <c r="B24" s="9" t="s">
        <v>15</v>
      </c>
      <c r="C24" s="10">
        <f>C14-C23</f>
        <v>396350930</v>
      </c>
      <c r="D24" s="10">
        <f>D14-D23</f>
        <v>270599</v>
      </c>
      <c r="E24" s="85">
        <f t="shared" si="0"/>
        <v>396621529</v>
      </c>
    </row>
    <row r="25" spans="1:6" ht="24" x14ac:dyDescent="0.2">
      <c r="A25" s="62">
        <v>19</v>
      </c>
      <c r="B25" s="9" t="s">
        <v>17</v>
      </c>
      <c r="C25" s="10">
        <v>0</v>
      </c>
      <c r="D25" s="10">
        <v>0</v>
      </c>
      <c r="E25" s="85">
        <f t="shared" si="0"/>
        <v>0</v>
      </c>
    </row>
    <row r="26" spans="1:6" ht="24" x14ac:dyDescent="0.2">
      <c r="A26" s="62">
        <v>20</v>
      </c>
      <c r="B26" s="9" t="s">
        <v>16</v>
      </c>
      <c r="C26" s="10">
        <f>C21-C25</f>
        <v>0</v>
      </c>
      <c r="D26" s="10">
        <f>D21-D25</f>
        <v>0</v>
      </c>
      <c r="E26" s="85">
        <f t="shared" si="0"/>
        <v>0</v>
      </c>
    </row>
  </sheetData>
  <mergeCells count="1">
    <mergeCell ref="A4:E4"/>
  </mergeCells>
  <phoneticPr fontId="14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"/>
  <dimension ref="A1:K45"/>
  <sheetViews>
    <sheetView zoomScaleNormal="100" workbookViewId="0"/>
  </sheetViews>
  <sheetFormatPr defaultRowHeight="12.75" x14ac:dyDescent="0.2"/>
  <cols>
    <col min="1" max="1" width="5.7109375" style="4" customWidth="1"/>
    <col min="2" max="2" width="42.42578125" style="4" customWidth="1"/>
    <col min="3" max="5" width="10.7109375" style="4" customWidth="1"/>
    <col min="6" max="6" width="8.7109375" style="4" customWidth="1"/>
    <col min="8" max="8" width="11" bestFit="1" customWidth="1"/>
    <col min="9" max="9" width="9.5703125" bestFit="1" customWidth="1"/>
    <col min="10" max="10" width="9.85546875" bestFit="1" customWidth="1"/>
    <col min="11" max="11" width="9.28515625" bestFit="1" customWidth="1"/>
  </cols>
  <sheetData>
    <row r="1" spans="1:7" s="1" customFormat="1" ht="13.15" customHeight="1" x14ac:dyDescent="0.2">
      <c r="A1" s="2"/>
      <c r="B1" s="2"/>
      <c r="C1" s="2"/>
      <c r="D1" s="2"/>
      <c r="E1" s="2"/>
      <c r="F1" s="3" t="s">
        <v>228</v>
      </c>
      <c r="G1" s="2"/>
    </row>
    <row r="2" spans="1:7" s="1" customFormat="1" ht="13.15" customHeight="1" x14ac:dyDescent="0.2">
      <c r="A2" s="2"/>
      <c r="B2" s="2"/>
      <c r="C2" s="2"/>
      <c r="D2" s="2"/>
      <c r="E2" s="2"/>
      <c r="F2" s="3" t="str">
        <f>'1. melléklet'!E2</f>
        <v>az  5/2026. (V.29.) önkormányzati rendelethez</v>
      </c>
      <c r="G2" s="2"/>
    </row>
    <row r="3" spans="1:7" s="1" customFormat="1" ht="13.15" customHeight="1" x14ac:dyDescent="0.2">
      <c r="A3" s="2"/>
      <c r="B3" s="2"/>
      <c r="C3" s="2"/>
      <c r="D3" s="2"/>
      <c r="E3" s="2"/>
      <c r="F3" s="2"/>
      <c r="G3" s="2"/>
    </row>
    <row r="4" spans="1:7" s="1" customFormat="1" ht="15" customHeight="1" x14ac:dyDescent="0.2">
      <c r="A4" s="368" t="s">
        <v>785</v>
      </c>
      <c r="B4" s="368"/>
      <c r="C4" s="368"/>
      <c r="D4" s="368"/>
      <c r="E4" s="368"/>
      <c r="F4" s="368"/>
      <c r="G4" s="2"/>
    </row>
    <row r="5" spans="1:7" s="1" customFormat="1" ht="6.75" customHeight="1" x14ac:dyDescent="0.2">
      <c r="A5" s="36"/>
      <c r="B5" s="36"/>
      <c r="C5" s="36"/>
      <c r="D5" s="36"/>
      <c r="E5" s="36"/>
      <c r="F5" s="3"/>
      <c r="G5" s="2"/>
    </row>
    <row r="6" spans="1:7" s="1" customFormat="1" ht="15" customHeight="1" x14ac:dyDescent="0.2">
      <c r="A6" s="62"/>
      <c r="B6" s="76" t="s">
        <v>240</v>
      </c>
      <c r="C6" s="62" t="s">
        <v>241</v>
      </c>
      <c r="D6" s="62" t="s">
        <v>242</v>
      </c>
      <c r="E6" s="62" t="s">
        <v>243</v>
      </c>
      <c r="F6" s="62" t="s">
        <v>244</v>
      </c>
      <c r="G6" s="2"/>
    </row>
    <row r="7" spans="1:7" s="1" customFormat="1" ht="24" x14ac:dyDescent="0.2">
      <c r="A7" s="86">
        <v>1</v>
      </c>
      <c r="B7" s="87" t="s">
        <v>96</v>
      </c>
      <c r="C7" s="86" t="s">
        <v>109</v>
      </c>
      <c r="D7" s="86" t="s">
        <v>110</v>
      </c>
      <c r="E7" s="62" t="s">
        <v>111</v>
      </c>
      <c r="F7" s="62" t="s">
        <v>113</v>
      </c>
    </row>
    <row r="8" spans="1:7" s="1" customFormat="1" ht="15" customHeight="1" x14ac:dyDescent="0.2">
      <c r="A8" s="76">
        <v>2</v>
      </c>
      <c r="B8" s="369" t="s">
        <v>70</v>
      </c>
      <c r="C8" s="369"/>
      <c r="D8" s="369"/>
      <c r="E8" s="369"/>
      <c r="F8" s="369"/>
    </row>
    <row r="9" spans="1:7" s="1" customFormat="1" ht="15" customHeight="1" x14ac:dyDescent="0.2">
      <c r="A9" s="86">
        <v>3</v>
      </c>
      <c r="B9" s="88" t="s">
        <v>310</v>
      </c>
      <c r="C9" s="38">
        <f>SUM(C10:C11)</f>
        <v>77839852</v>
      </c>
      <c r="D9" s="38">
        <f t="shared" ref="D9:E9" si="0">SUM(D10:D11)</f>
        <v>99911536</v>
      </c>
      <c r="E9" s="38">
        <f t="shared" si="0"/>
        <v>99911536</v>
      </c>
      <c r="F9" s="152">
        <f>E9/D9</f>
        <v>1</v>
      </c>
    </row>
    <row r="10" spans="1:7" s="1" customFormat="1" ht="15" customHeight="1" x14ac:dyDescent="0.2">
      <c r="A10" s="76">
        <v>4</v>
      </c>
      <c r="B10" s="42" t="s">
        <v>75</v>
      </c>
      <c r="C10" s="39">
        <f>'6. melléklet'!E10</f>
        <v>71953352</v>
      </c>
      <c r="D10" s="39">
        <f>'6. melléklet'!F10</f>
        <v>77098344</v>
      </c>
      <c r="E10" s="39">
        <f>'6. melléklet'!G10</f>
        <v>77098344</v>
      </c>
      <c r="F10" s="152">
        <f>E10/D10</f>
        <v>1</v>
      </c>
    </row>
    <row r="11" spans="1:7" s="1" customFormat="1" ht="24" x14ac:dyDescent="0.2">
      <c r="A11" s="86">
        <v>5</v>
      </c>
      <c r="B11" s="89" t="s">
        <v>312</v>
      </c>
      <c r="C11" s="39">
        <f>'6. melléklet'!E17</f>
        <v>5886500</v>
      </c>
      <c r="D11" s="39">
        <f>'6. melléklet'!F17</f>
        <v>22813192</v>
      </c>
      <c r="E11" s="39">
        <f>'6. melléklet'!G17</f>
        <v>22813192</v>
      </c>
      <c r="F11" s="154">
        <f>E11/D11</f>
        <v>1</v>
      </c>
    </row>
    <row r="12" spans="1:7" s="1" customFormat="1" ht="15" customHeight="1" x14ac:dyDescent="0.2">
      <c r="A12" s="76">
        <v>6</v>
      </c>
      <c r="B12" s="66" t="s">
        <v>311</v>
      </c>
      <c r="C12" s="37">
        <f>'6. melléklet'!E38</f>
        <v>0</v>
      </c>
      <c r="D12" s="37">
        <f>'6. melléklet'!F38</f>
        <v>7814880</v>
      </c>
      <c r="E12" s="37">
        <f>'6. melléklet'!G38</f>
        <v>7814880</v>
      </c>
      <c r="F12" s="152">
        <f t="shared" ref="F12" si="1">E12/D12</f>
        <v>1</v>
      </c>
    </row>
    <row r="13" spans="1:7" s="1" customFormat="1" ht="15" customHeight="1" x14ac:dyDescent="0.2">
      <c r="A13" s="86">
        <v>7</v>
      </c>
      <c r="B13" s="90" t="s">
        <v>71</v>
      </c>
      <c r="C13" s="37">
        <f>SUM(C14:C16)</f>
        <v>154000000</v>
      </c>
      <c r="D13" s="37">
        <f>SUM(D14:D16)</f>
        <v>180400000</v>
      </c>
      <c r="E13" s="37">
        <f>SUM(E14:E16)</f>
        <v>180467376</v>
      </c>
      <c r="F13" s="152">
        <f t="shared" ref="F13:F25" si="2">E13/D13</f>
        <v>1.0003734811529934</v>
      </c>
    </row>
    <row r="14" spans="1:7" s="1" customFormat="1" ht="15" customHeight="1" x14ac:dyDescent="0.2">
      <c r="A14" s="76">
        <v>8</v>
      </c>
      <c r="B14" s="42" t="s">
        <v>72</v>
      </c>
      <c r="C14" s="39">
        <f>'6. melléklet'!E19</f>
        <v>83000000</v>
      </c>
      <c r="D14" s="39">
        <f>'6. melléklet'!F19</f>
        <v>108400000</v>
      </c>
      <c r="E14" s="39">
        <f>'6. melléklet'!G19</f>
        <v>108408787</v>
      </c>
      <c r="F14" s="154">
        <f t="shared" si="2"/>
        <v>1.0000810608856088</v>
      </c>
    </row>
    <row r="15" spans="1:7" s="1" customFormat="1" ht="15" customHeight="1" x14ac:dyDescent="0.2">
      <c r="A15" s="86">
        <v>9</v>
      </c>
      <c r="B15" s="42" t="s">
        <v>73</v>
      </c>
      <c r="C15" s="39">
        <f>'6. melléklet'!E20</f>
        <v>70000000</v>
      </c>
      <c r="D15" s="39">
        <f>'6. melléklet'!F20</f>
        <v>71100000</v>
      </c>
      <c r="E15" s="39">
        <f>'6. melléklet'!G20</f>
        <v>71153270</v>
      </c>
      <c r="F15" s="154">
        <f t="shared" si="2"/>
        <v>1.0007492264416316</v>
      </c>
    </row>
    <row r="16" spans="1:7" s="1" customFormat="1" ht="15" customHeight="1" x14ac:dyDescent="0.2">
      <c r="A16" s="76">
        <v>10</v>
      </c>
      <c r="B16" s="42" t="s">
        <v>74</v>
      </c>
      <c r="C16" s="39">
        <f>'6. melléklet'!E23</f>
        <v>1000000</v>
      </c>
      <c r="D16" s="39">
        <f>'6. melléklet'!F23</f>
        <v>900000</v>
      </c>
      <c r="E16" s="39">
        <f>'6. melléklet'!G23</f>
        <v>905319</v>
      </c>
      <c r="F16" s="154">
        <f t="shared" si="2"/>
        <v>1.0059100000000001</v>
      </c>
    </row>
    <row r="17" spans="1:11" s="1" customFormat="1" ht="15" customHeight="1" x14ac:dyDescent="0.2">
      <c r="A17" s="86">
        <v>11</v>
      </c>
      <c r="B17" s="90" t="s">
        <v>20</v>
      </c>
      <c r="C17" s="37">
        <f>'6. melléklet'!E24+'7. melléklet '!E9</f>
        <v>174765793</v>
      </c>
      <c r="D17" s="37">
        <f>'6. melléklet'!F24+'7. melléklet '!F9</f>
        <v>221387602</v>
      </c>
      <c r="E17" s="37">
        <f>'6. melléklet'!G24+'7. melléklet '!G9</f>
        <v>221401862</v>
      </c>
      <c r="F17" s="152">
        <f>E17/D17</f>
        <v>1.0000644119177009</v>
      </c>
    </row>
    <row r="18" spans="1:11" s="1" customFormat="1" ht="15" customHeight="1" x14ac:dyDescent="0.2">
      <c r="A18" s="76">
        <v>12</v>
      </c>
      <c r="B18" s="90" t="s">
        <v>313</v>
      </c>
      <c r="C18" s="37">
        <f>'6. melléklet'!E40</f>
        <v>0</v>
      </c>
      <c r="D18" s="37">
        <f>'6. melléklet'!F40</f>
        <v>180032000</v>
      </c>
      <c r="E18" s="37">
        <f>'6. melléklet'!G40</f>
        <v>180032000</v>
      </c>
      <c r="F18" s="152">
        <f t="shared" ref="F18:F19" si="3">E18/D18</f>
        <v>1</v>
      </c>
    </row>
    <row r="19" spans="1:11" s="1" customFormat="1" ht="15" customHeight="1" x14ac:dyDescent="0.2">
      <c r="A19" s="86">
        <v>13</v>
      </c>
      <c r="B19" s="90" t="s">
        <v>314</v>
      </c>
      <c r="C19" s="38">
        <f>'6. melléklet'!E35</f>
        <v>7078581</v>
      </c>
      <c r="D19" s="38">
        <f>'6. melléklet'!F35</f>
        <v>7118581</v>
      </c>
      <c r="E19" s="38">
        <f>'6. melléklet'!G35</f>
        <v>7118771</v>
      </c>
      <c r="F19" s="152">
        <f t="shared" si="3"/>
        <v>1.0000266907126574</v>
      </c>
    </row>
    <row r="20" spans="1:11" s="1" customFormat="1" ht="15" customHeight="1" x14ac:dyDescent="0.2">
      <c r="A20" s="76">
        <v>14</v>
      </c>
      <c r="B20" s="90" t="s">
        <v>315</v>
      </c>
      <c r="C20" s="37">
        <f>'6. melléklet'!E42</f>
        <v>65040</v>
      </c>
      <c r="D20" s="37">
        <f>'6. melléklet'!F42</f>
        <v>0</v>
      </c>
      <c r="E20" s="37">
        <f>'6. melléklet'!G42</f>
        <v>0</v>
      </c>
      <c r="F20" s="145"/>
    </row>
    <row r="21" spans="1:11" s="1" customFormat="1" ht="15" customHeight="1" x14ac:dyDescent="0.2">
      <c r="A21" s="86">
        <v>15</v>
      </c>
      <c r="B21" s="91" t="s">
        <v>76</v>
      </c>
      <c r="C21" s="68">
        <f>C9+C12+C13+C17+C18+C19+C20</f>
        <v>413749266</v>
      </c>
      <c r="D21" s="68">
        <f>D9+D12+D13+D17+D18+D19+D20</f>
        <v>696664599</v>
      </c>
      <c r="E21" s="68">
        <f>E9+E12+E13+E17+E18+E19+E20</f>
        <v>696746425</v>
      </c>
      <c r="F21" s="153">
        <f t="shared" si="2"/>
        <v>1.0001174539371134</v>
      </c>
    </row>
    <row r="22" spans="1:11" s="1" customFormat="1" ht="15" customHeight="1" x14ac:dyDescent="0.2">
      <c r="A22" s="76">
        <v>16</v>
      </c>
      <c r="B22" s="123" t="s">
        <v>224</v>
      </c>
      <c r="C22" s="39">
        <f>'6. melléklet'!E46+'7. melléklet '!E16</f>
        <v>214580062</v>
      </c>
      <c r="D22" s="39">
        <f>'6. melléklet'!F46+'7. melléklet '!F16</f>
        <v>214580062</v>
      </c>
      <c r="E22" s="39">
        <f>'6. melléklet'!G46+'7. melléklet '!G16</f>
        <v>214580062</v>
      </c>
      <c r="F22" s="154">
        <f t="shared" si="2"/>
        <v>1</v>
      </c>
    </row>
    <row r="23" spans="1:11" s="1" customFormat="1" ht="15" customHeight="1" x14ac:dyDescent="0.2">
      <c r="A23" s="86">
        <v>17</v>
      </c>
      <c r="B23" s="123" t="s">
        <v>444</v>
      </c>
      <c r="C23" s="39">
        <f>'6. melléklet'!E47</f>
        <v>0</v>
      </c>
      <c r="D23" s="39">
        <f>'6. melléklet'!F47</f>
        <v>4725923</v>
      </c>
      <c r="E23" s="39">
        <f>'6. melléklet'!G47</f>
        <v>4725923</v>
      </c>
      <c r="F23" s="154">
        <f t="shared" si="2"/>
        <v>1</v>
      </c>
    </row>
    <row r="24" spans="1:11" s="1" customFormat="1" ht="15" customHeight="1" x14ac:dyDescent="0.2">
      <c r="A24" s="76">
        <v>18</v>
      </c>
      <c r="B24" s="91" t="s">
        <v>225</v>
      </c>
      <c r="C24" s="67">
        <f>SUM(C22:C23)</f>
        <v>214580062</v>
      </c>
      <c r="D24" s="67">
        <f>SUM(D22:D23)</f>
        <v>219305985</v>
      </c>
      <c r="E24" s="67">
        <f>SUM(E22:E23)</f>
        <v>219305985</v>
      </c>
      <c r="F24" s="153">
        <f t="shared" si="2"/>
        <v>1</v>
      </c>
    </row>
    <row r="25" spans="1:11" s="1" customFormat="1" ht="15" customHeight="1" x14ac:dyDescent="0.2">
      <c r="A25" s="86">
        <v>19</v>
      </c>
      <c r="B25" s="92" t="s">
        <v>115</v>
      </c>
      <c r="C25" s="40">
        <f>C24+C21</f>
        <v>628329328</v>
      </c>
      <c r="D25" s="40">
        <f>D24+D21</f>
        <v>915970584</v>
      </c>
      <c r="E25" s="40">
        <f>E24+E21</f>
        <v>916052410</v>
      </c>
      <c r="F25" s="155">
        <f t="shared" si="2"/>
        <v>1.0000893325631077</v>
      </c>
    </row>
    <row r="26" spans="1:11" s="1" customFormat="1" ht="15" customHeight="1" x14ac:dyDescent="0.2">
      <c r="A26" s="76">
        <v>20</v>
      </c>
      <c r="B26" s="369" t="s">
        <v>79</v>
      </c>
      <c r="C26" s="369"/>
      <c r="D26" s="369"/>
      <c r="E26" s="369"/>
      <c r="F26" s="369"/>
    </row>
    <row r="27" spans="1:11" s="1" customFormat="1" ht="15" customHeight="1" x14ac:dyDescent="0.2">
      <c r="A27" s="86">
        <v>21</v>
      </c>
      <c r="B27" s="90" t="s">
        <v>80</v>
      </c>
      <c r="C27" s="38">
        <f>SUM(C28:C32)</f>
        <v>408911539</v>
      </c>
      <c r="D27" s="38">
        <f t="shared" ref="D27:E27" si="4">SUM(D28:D32)</f>
        <v>457251759</v>
      </c>
      <c r="E27" s="38">
        <f t="shared" si="4"/>
        <v>444441442</v>
      </c>
      <c r="F27" s="156">
        <f>E27/D27</f>
        <v>0.97198410558766157</v>
      </c>
    </row>
    <row r="28" spans="1:11" s="1" customFormat="1" ht="15" customHeight="1" x14ac:dyDescent="0.2">
      <c r="A28" s="76">
        <v>22</v>
      </c>
      <c r="B28" s="107" t="s">
        <v>30</v>
      </c>
      <c r="C28" s="286">
        <f>'6. melléklet'!E51+'7. melléklet '!E21</f>
        <v>131497883</v>
      </c>
      <c r="D28" s="286">
        <f>'6. melléklet'!F51+'7. melléklet '!F21</f>
        <v>135063535</v>
      </c>
      <c r="E28" s="286">
        <f>'6. melléklet'!G51+'7. melléklet '!G21</f>
        <v>134972055</v>
      </c>
      <c r="F28" s="157">
        <f t="shared" ref="F28:F32" si="5">E28/D28</f>
        <v>0.99932268913293287</v>
      </c>
    </row>
    <row r="29" spans="1:11" s="1" customFormat="1" ht="15" customHeight="1" x14ac:dyDescent="0.2">
      <c r="A29" s="86">
        <v>23</v>
      </c>
      <c r="B29" s="107" t="s">
        <v>469</v>
      </c>
      <c r="C29" s="286">
        <f>'6. melléklet'!E62+'7. melléklet '!E31</f>
        <v>17576358</v>
      </c>
      <c r="D29" s="286">
        <f>'6. melléklet'!F62+'7. melléklet '!F31</f>
        <v>17382685</v>
      </c>
      <c r="E29" s="286">
        <f>'6. melléklet'!G62+'7. melléklet '!G31</f>
        <v>17382685</v>
      </c>
      <c r="F29" s="157">
        <f t="shared" si="5"/>
        <v>1</v>
      </c>
    </row>
    <row r="30" spans="1:11" s="1" customFormat="1" ht="15" customHeight="1" x14ac:dyDescent="0.2">
      <c r="A30" s="76">
        <v>24</v>
      </c>
      <c r="B30" s="107" t="s">
        <v>31</v>
      </c>
      <c r="C30" s="286">
        <f>'6. melléklet'!E63+'7. melléklet '!E32</f>
        <v>208842555</v>
      </c>
      <c r="D30" s="286">
        <f>'6. melléklet'!F63+'7. melléklet '!F32</f>
        <v>250046854</v>
      </c>
      <c r="E30" s="286">
        <f>'6. melléklet'!G63+'7. melléklet '!G32</f>
        <v>239202428</v>
      </c>
      <c r="F30" s="157">
        <f t="shared" si="5"/>
        <v>0.95663042415242705</v>
      </c>
    </row>
    <row r="31" spans="1:11" s="1" customFormat="1" ht="15" customHeight="1" x14ac:dyDescent="0.2">
      <c r="A31" s="86">
        <v>25</v>
      </c>
      <c r="B31" s="107" t="s">
        <v>32</v>
      </c>
      <c r="C31" s="286">
        <f>'6. melléklet'!E74</f>
        <v>3000000</v>
      </c>
      <c r="D31" s="286">
        <f>'6. melléklet'!F74</f>
        <v>3000000</v>
      </c>
      <c r="E31" s="286">
        <f>'6. melléklet'!G74</f>
        <v>1928972</v>
      </c>
      <c r="F31" s="157">
        <f t="shared" si="5"/>
        <v>0.64299066666666671</v>
      </c>
    </row>
    <row r="32" spans="1:11" s="1" customFormat="1" ht="15" customHeight="1" x14ac:dyDescent="0.2">
      <c r="A32" s="76">
        <v>26</v>
      </c>
      <c r="B32" s="107" t="s">
        <v>495</v>
      </c>
      <c r="C32" s="286">
        <f>'6. melléklet'!E76+'6. melléklet'!E77+'6. melléklet'!E78</f>
        <v>47994743</v>
      </c>
      <c r="D32" s="286">
        <f>'6. melléklet'!F76+'6. melléklet'!F77+'6. melléklet'!F78</f>
        <v>51758685</v>
      </c>
      <c r="E32" s="286">
        <f>'6. melléklet'!G76+'6. melléklet'!G77+'6. melléklet'!G78</f>
        <v>50955302</v>
      </c>
      <c r="F32" s="157">
        <f t="shared" si="5"/>
        <v>0.98447829576814017</v>
      </c>
      <c r="H32" s="287"/>
      <c r="I32" s="287"/>
      <c r="J32" s="287"/>
      <c r="K32" s="287"/>
    </row>
    <row r="33" spans="1:10" s="1" customFormat="1" ht="15" customHeight="1" x14ac:dyDescent="0.2">
      <c r="A33" s="86">
        <v>27</v>
      </c>
      <c r="B33" s="90" t="s">
        <v>116</v>
      </c>
      <c r="C33" s="37">
        <f>SUM(C34:C36)</f>
        <v>118452468</v>
      </c>
      <c r="D33" s="37">
        <f t="shared" ref="D33:E33" si="6">SUM(D34:D36)</f>
        <v>127676045</v>
      </c>
      <c r="E33" s="37">
        <f t="shared" si="6"/>
        <v>68868241</v>
      </c>
      <c r="F33" s="156">
        <f t="shared" ref="F33:F43" si="7">E33/D33</f>
        <v>0.5393982951147962</v>
      </c>
      <c r="H33" s="11"/>
      <c r="I33" s="11"/>
      <c r="J33" s="11"/>
    </row>
    <row r="34" spans="1:10" s="1" customFormat="1" ht="15" customHeight="1" x14ac:dyDescent="0.2">
      <c r="A34" s="76">
        <v>28</v>
      </c>
      <c r="B34" s="107" t="s">
        <v>159</v>
      </c>
      <c r="C34" s="39">
        <f>'6. melléklet'!E81</f>
        <v>84603828</v>
      </c>
      <c r="D34" s="39">
        <f>'6. melléklet'!F81</f>
        <v>93573036</v>
      </c>
      <c r="E34" s="39">
        <f>'6. melléklet'!G81</f>
        <v>60973449</v>
      </c>
      <c r="F34" s="157">
        <f t="shared" si="7"/>
        <v>0.65161345197776843</v>
      </c>
    </row>
    <row r="35" spans="1:10" s="1" customFormat="1" ht="15" customHeight="1" x14ac:dyDescent="0.2">
      <c r="A35" s="86">
        <v>29</v>
      </c>
      <c r="B35" s="107" t="s">
        <v>160</v>
      </c>
      <c r="C35" s="39">
        <f>'6. melléklet'!E86</f>
        <v>33848640</v>
      </c>
      <c r="D35" s="39">
        <f>'6. melléklet'!F86</f>
        <v>34103009</v>
      </c>
      <c r="E35" s="39">
        <f>'6. melléklet'!G86</f>
        <v>7894792</v>
      </c>
      <c r="F35" s="157">
        <f t="shared" si="7"/>
        <v>0.23149839945208353</v>
      </c>
    </row>
    <row r="36" spans="1:10" s="1" customFormat="1" ht="15" customHeight="1" x14ac:dyDescent="0.2">
      <c r="A36" s="76">
        <v>30</v>
      </c>
      <c r="B36" s="107" t="s">
        <v>342</v>
      </c>
      <c r="C36" s="39">
        <v>0</v>
      </c>
      <c r="D36" s="39">
        <v>0</v>
      </c>
      <c r="E36" s="39">
        <v>0</v>
      </c>
      <c r="F36" s="145"/>
    </row>
    <row r="37" spans="1:10" s="1" customFormat="1" ht="15" customHeight="1" x14ac:dyDescent="0.2">
      <c r="A37" s="86">
        <v>31</v>
      </c>
      <c r="B37" s="90" t="s">
        <v>81</v>
      </c>
      <c r="C37" s="38">
        <f>SUM(C38:C39)</f>
        <v>98794101</v>
      </c>
      <c r="D37" s="38">
        <f t="shared" ref="D37:E37" si="8">SUM(D38:D39)</f>
        <v>326463389</v>
      </c>
      <c r="E37" s="38">
        <f t="shared" si="8"/>
        <v>0</v>
      </c>
      <c r="F37" s="156">
        <f t="shared" si="7"/>
        <v>0</v>
      </c>
    </row>
    <row r="38" spans="1:10" s="1" customFormat="1" ht="15" customHeight="1" x14ac:dyDescent="0.2">
      <c r="A38" s="76">
        <v>32</v>
      </c>
      <c r="B38" s="42" t="s">
        <v>82</v>
      </c>
      <c r="C38" s="39">
        <f>'5. melléklet'!H15</f>
        <v>14726687</v>
      </c>
      <c r="D38" s="39">
        <f>'5. melléklet'!I15</f>
        <v>61519960</v>
      </c>
      <c r="E38" s="39">
        <f>'5. melléklet'!J15</f>
        <v>0</v>
      </c>
      <c r="F38" s="157">
        <f t="shared" si="7"/>
        <v>0</v>
      </c>
    </row>
    <row r="39" spans="1:10" s="1" customFormat="1" ht="15" customHeight="1" x14ac:dyDescent="0.2">
      <c r="A39" s="86">
        <v>33</v>
      </c>
      <c r="B39" s="42" t="s">
        <v>786</v>
      </c>
      <c r="C39" s="39">
        <f>'5. melléklet'!H23</f>
        <v>84067414</v>
      </c>
      <c r="D39" s="39">
        <f>'5. melléklet'!I23</f>
        <v>264943429</v>
      </c>
      <c r="E39" s="39">
        <v>0</v>
      </c>
      <c r="F39" s="157">
        <f t="shared" si="7"/>
        <v>0</v>
      </c>
    </row>
    <row r="40" spans="1:10" s="1" customFormat="1" ht="15" customHeight="1" x14ac:dyDescent="0.2">
      <c r="A40" s="76">
        <v>34</v>
      </c>
      <c r="B40" s="91" t="s">
        <v>83</v>
      </c>
      <c r="C40" s="67">
        <f>C27+C33+C37</f>
        <v>626158108</v>
      </c>
      <c r="D40" s="67">
        <f>D27+D33+D37</f>
        <v>911391193</v>
      </c>
      <c r="E40" s="67">
        <f>E27+E33+E37</f>
        <v>513309683</v>
      </c>
      <c r="F40" s="158">
        <f t="shared" si="7"/>
        <v>0.56321554009135566</v>
      </c>
    </row>
    <row r="41" spans="1:10" s="1" customFormat="1" ht="15" customHeight="1" x14ac:dyDescent="0.2">
      <c r="A41" s="86">
        <v>35</v>
      </c>
      <c r="B41" s="75" t="s">
        <v>305</v>
      </c>
      <c r="C41" s="8">
        <f>'6. melléklet'!E93</f>
        <v>2171220</v>
      </c>
      <c r="D41" s="8">
        <f>'6. melléklet'!F93</f>
        <v>4579391</v>
      </c>
      <c r="E41" s="8">
        <f>'6. melléklet'!G93</f>
        <v>4579391</v>
      </c>
      <c r="F41" s="157">
        <f t="shared" si="7"/>
        <v>1</v>
      </c>
    </row>
    <row r="42" spans="1:10" s="1" customFormat="1" ht="15" customHeight="1" x14ac:dyDescent="0.2">
      <c r="A42" s="76">
        <v>36</v>
      </c>
      <c r="B42" s="91" t="s">
        <v>84</v>
      </c>
      <c r="C42" s="68">
        <f>SUM(C41:C41)</f>
        <v>2171220</v>
      </c>
      <c r="D42" s="68">
        <f>SUM(D41:D41)</f>
        <v>4579391</v>
      </c>
      <c r="E42" s="68">
        <f>SUM(E41:E41)</f>
        <v>4579391</v>
      </c>
      <c r="F42" s="158">
        <f>E42/D42</f>
        <v>1</v>
      </c>
    </row>
    <row r="43" spans="1:10" s="1" customFormat="1" ht="15" customHeight="1" x14ac:dyDescent="0.2">
      <c r="A43" s="86">
        <v>37</v>
      </c>
      <c r="B43" s="92" t="s">
        <v>226</v>
      </c>
      <c r="C43" s="93">
        <f>C40+C42</f>
        <v>628329328</v>
      </c>
      <c r="D43" s="93">
        <f>D40+D42</f>
        <v>915970584</v>
      </c>
      <c r="E43" s="93">
        <f>E40+E42</f>
        <v>517889074</v>
      </c>
      <c r="F43" s="159">
        <f t="shared" si="7"/>
        <v>0.56539924212238679</v>
      </c>
    </row>
    <row r="44" spans="1:10" s="1" customFormat="1" x14ac:dyDescent="0.2">
      <c r="A44" s="33"/>
      <c r="B44" s="33"/>
      <c r="C44" s="33"/>
      <c r="D44" s="33"/>
      <c r="E44" s="33"/>
      <c r="F44" s="33"/>
    </row>
    <row r="45" spans="1:10" s="1" customFormat="1" ht="15" customHeight="1" x14ac:dyDescent="0.2">
      <c r="A45" s="33"/>
      <c r="B45" s="33"/>
      <c r="C45" s="33"/>
      <c r="D45" s="33"/>
      <c r="E45" s="33"/>
      <c r="F45" s="33"/>
    </row>
  </sheetData>
  <mergeCells count="3">
    <mergeCell ref="A4:F4"/>
    <mergeCell ref="B8:F8"/>
    <mergeCell ref="B26:F26"/>
  </mergeCells>
  <phoneticPr fontId="14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C13FD-9815-4261-AA16-385964B27859}">
  <dimension ref="A1:M37"/>
  <sheetViews>
    <sheetView zoomScaleNormal="100" workbookViewId="0"/>
  </sheetViews>
  <sheetFormatPr defaultColWidth="11.5703125" defaultRowHeight="12.75" x14ac:dyDescent="0.2"/>
  <cols>
    <col min="1" max="1" width="4.7109375" style="31" customWidth="1"/>
    <col min="2" max="2" width="30.28515625" style="31" bestFit="1" customWidth="1"/>
    <col min="3" max="4" width="10.42578125" style="31" customWidth="1"/>
    <col min="5" max="5" width="10.85546875" style="31" bestFit="1" customWidth="1"/>
    <col min="6" max="6" width="7.42578125" style="31" customWidth="1"/>
    <col min="7" max="7" width="30.28515625" style="31" customWidth="1"/>
    <col min="8" max="9" width="10.42578125" style="31" customWidth="1"/>
    <col min="10" max="10" width="10.85546875" style="30" customWidth="1"/>
    <col min="11" max="11" width="7.42578125" style="30" customWidth="1"/>
    <col min="12" max="12" width="9.140625" style="30" customWidth="1"/>
    <col min="13" max="13" width="10.7109375" style="164" customWidth="1"/>
    <col min="14" max="251" width="9.140625" style="30" customWidth="1"/>
    <col min="252" max="16384" width="11.5703125" style="30"/>
  </cols>
  <sheetData>
    <row r="1" spans="1:13" s="27" customFormat="1" ht="13.9" customHeight="1" x14ac:dyDescent="0.2">
      <c r="B1" s="28"/>
      <c r="C1" s="28"/>
      <c r="D1" s="28"/>
      <c r="E1" s="28"/>
      <c r="F1" s="28"/>
      <c r="G1" s="28"/>
      <c r="K1" s="45" t="s">
        <v>229</v>
      </c>
      <c r="M1" s="160"/>
    </row>
    <row r="2" spans="1:13" s="27" customFormat="1" ht="13.9" customHeight="1" x14ac:dyDescent="0.2">
      <c r="A2" s="31"/>
      <c r="B2" s="31"/>
      <c r="C2" s="31"/>
      <c r="D2" s="31"/>
      <c r="E2" s="31"/>
      <c r="F2" s="31"/>
      <c r="G2" s="31"/>
      <c r="K2" s="45" t="str">
        <f>'1. melléklet'!E2</f>
        <v>az  5/2026. (V.29.) önkormányzati rendelethez</v>
      </c>
      <c r="M2" s="160"/>
    </row>
    <row r="3" spans="1:13" s="27" customFormat="1" ht="6" customHeight="1" x14ac:dyDescent="0.2">
      <c r="A3" s="29"/>
      <c r="B3" s="28"/>
      <c r="C3" s="28"/>
      <c r="D3" s="28"/>
      <c r="E3" s="28"/>
      <c r="F3" s="28"/>
      <c r="G3" s="28"/>
      <c r="H3" s="28"/>
      <c r="I3" s="28"/>
      <c r="M3" s="160"/>
    </row>
    <row r="4" spans="1:13" s="27" customFormat="1" ht="15" customHeight="1" x14ac:dyDescent="0.2">
      <c r="A4" s="370" t="s">
        <v>781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M4" s="160"/>
    </row>
    <row r="5" spans="1:13" s="27" customFormat="1" ht="6" customHeight="1" x14ac:dyDescent="0.2">
      <c r="A5" s="29"/>
      <c r="B5" s="28"/>
      <c r="C5" s="28"/>
      <c r="D5" s="28"/>
      <c r="E5" s="28"/>
      <c r="F5" s="28"/>
      <c r="G5" s="29"/>
      <c r="H5" s="28"/>
      <c r="I5" s="28"/>
      <c r="M5" s="160"/>
    </row>
    <row r="6" spans="1:13" s="27" customFormat="1" x14ac:dyDescent="0.2">
      <c r="A6" s="100"/>
      <c r="B6" s="100" t="s">
        <v>240</v>
      </c>
      <c r="C6" s="99" t="s">
        <v>241</v>
      </c>
      <c r="D6" s="99" t="s">
        <v>242</v>
      </c>
      <c r="E6" s="99" t="s">
        <v>243</v>
      </c>
      <c r="F6" s="99" t="s">
        <v>244</v>
      </c>
      <c r="G6" s="99" t="s">
        <v>245</v>
      </c>
      <c r="H6" s="99" t="s">
        <v>246</v>
      </c>
      <c r="I6" s="99" t="s">
        <v>247</v>
      </c>
      <c r="J6" s="99" t="s">
        <v>248</v>
      </c>
      <c r="K6" s="99" t="s">
        <v>249</v>
      </c>
      <c r="M6" s="160"/>
    </row>
    <row r="7" spans="1:13" s="27" customFormat="1" ht="24" x14ac:dyDescent="0.2">
      <c r="A7" s="99">
        <v>1</v>
      </c>
      <c r="B7" s="100" t="s">
        <v>96</v>
      </c>
      <c r="C7" s="86" t="s">
        <v>109</v>
      </c>
      <c r="D7" s="86" t="s">
        <v>110</v>
      </c>
      <c r="E7" s="62" t="s">
        <v>111</v>
      </c>
      <c r="F7" s="62" t="s">
        <v>113</v>
      </c>
      <c r="G7" s="100" t="s">
        <v>96</v>
      </c>
      <c r="H7" s="86" t="s">
        <v>109</v>
      </c>
      <c r="I7" s="86" t="s">
        <v>110</v>
      </c>
      <c r="J7" s="62" t="s">
        <v>111</v>
      </c>
      <c r="K7" s="62" t="s">
        <v>113</v>
      </c>
      <c r="M7" s="160"/>
    </row>
    <row r="8" spans="1:13" s="27" customFormat="1" ht="15" customHeight="1" x14ac:dyDescent="0.2">
      <c r="A8" s="100">
        <v>2</v>
      </c>
      <c r="B8" s="123" t="s">
        <v>75</v>
      </c>
      <c r="C8" s="108">
        <f>'6. melléklet'!E10</f>
        <v>71953352</v>
      </c>
      <c r="D8" s="108">
        <f>'6. melléklet'!F10</f>
        <v>77098344</v>
      </c>
      <c r="E8" s="108">
        <f>'6. melléklet'!G10</f>
        <v>77098344</v>
      </c>
      <c r="F8" s="109">
        <f>E8/D8</f>
        <v>1</v>
      </c>
      <c r="G8" s="107" t="s">
        <v>30</v>
      </c>
      <c r="H8" s="108">
        <f>'6. melléklet'!E51+'7. melléklet '!E21</f>
        <v>131497883</v>
      </c>
      <c r="I8" s="108">
        <f>'6. melléklet'!F51+'7. melléklet '!F21</f>
        <v>135063535</v>
      </c>
      <c r="J8" s="108">
        <f>'6. melléklet'!G51+'7. melléklet '!G21</f>
        <v>134972055</v>
      </c>
      <c r="K8" s="109">
        <f t="shared" ref="K8:K15" si="0">J8/I8</f>
        <v>0.99932268913293287</v>
      </c>
      <c r="M8" s="160"/>
    </row>
    <row r="9" spans="1:13" s="27" customFormat="1" ht="24" x14ac:dyDescent="0.2">
      <c r="A9" s="99">
        <v>3</v>
      </c>
      <c r="B9" s="123" t="s">
        <v>541</v>
      </c>
      <c r="C9" s="108">
        <f>'6. melléklet'!E17</f>
        <v>5886500</v>
      </c>
      <c r="D9" s="108">
        <f>'6. melléklet'!F17</f>
        <v>22813192</v>
      </c>
      <c r="E9" s="108">
        <f>'6. melléklet'!G17</f>
        <v>22813192</v>
      </c>
      <c r="F9" s="109">
        <f t="shared" ref="F9:F29" si="1">E9/D9</f>
        <v>1</v>
      </c>
      <c r="G9" s="107" t="s">
        <v>85</v>
      </c>
      <c r="H9" s="108">
        <f>'6. melléklet'!E62+'7. melléklet '!E31</f>
        <v>17576358</v>
      </c>
      <c r="I9" s="108">
        <f>'6. melléklet'!F62+'7. melléklet '!F31</f>
        <v>17382685</v>
      </c>
      <c r="J9" s="108">
        <f>'6. melléklet'!G62+'7. melléklet '!G31</f>
        <v>17382685</v>
      </c>
      <c r="K9" s="109">
        <f t="shared" si="0"/>
        <v>1</v>
      </c>
      <c r="M9" s="160"/>
    </row>
    <row r="10" spans="1:13" s="27" customFormat="1" ht="15" customHeight="1" x14ac:dyDescent="0.2">
      <c r="A10" s="100">
        <v>4</v>
      </c>
      <c r="B10" s="107" t="s">
        <v>72</v>
      </c>
      <c r="C10" s="108">
        <f>'6. melléklet'!E19</f>
        <v>83000000</v>
      </c>
      <c r="D10" s="108">
        <f>'6. melléklet'!F19</f>
        <v>108400000</v>
      </c>
      <c r="E10" s="108">
        <f>'6. melléklet'!G19</f>
        <v>108408787</v>
      </c>
      <c r="F10" s="109">
        <f t="shared" si="1"/>
        <v>1.0000810608856088</v>
      </c>
      <c r="G10" s="107" t="s">
        <v>31</v>
      </c>
      <c r="H10" s="108">
        <f>'6. melléklet'!E63+'7. melléklet '!E32-9954000</f>
        <v>198888555</v>
      </c>
      <c r="I10" s="108">
        <f>'6. melléklet'!F63+'7. melléklet '!F32-9954000</f>
        <v>240092854</v>
      </c>
      <c r="J10" s="108">
        <f>'6. melléklet'!G63+'7. melléklet '!G32-9954000</f>
        <v>229248428</v>
      </c>
      <c r="K10" s="109">
        <f t="shared" si="0"/>
        <v>0.95483236664761373</v>
      </c>
      <c r="M10" s="160"/>
    </row>
    <row r="11" spans="1:13" s="27" customFormat="1" ht="15" customHeight="1" x14ac:dyDescent="0.2">
      <c r="A11" s="99">
        <v>5</v>
      </c>
      <c r="B11" s="107" t="s">
        <v>73</v>
      </c>
      <c r="C11" s="108">
        <f>'6. melléklet'!E20</f>
        <v>70000000</v>
      </c>
      <c r="D11" s="108">
        <f>'6. melléklet'!F20</f>
        <v>71100000</v>
      </c>
      <c r="E11" s="108">
        <f>'6. melléklet'!G20</f>
        <v>71153270</v>
      </c>
      <c r="F11" s="109">
        <f t="shared" si="1"/>
        <v>1.0007492264416316</v>
      </c>
      <c r="G11" s="107" t="s">
        <v>32</v>
      </c>
      <c r="H11" s="108">
        <f>'6. melléklet'!E74</f>
        <v>3000000</v>
      </c>
      <c r="I11" s="108">
        <f>'6. melléklet'!F74</f>
        <v>3000000</v>
      </c>
      <c r="J11" s="108">
        <f>'6. melléklet'!G74</f>
        <v>1928972</v>
      </c>
      <c r="K11" s="109">
        <f t="shared" si="0"/>
        <v>0.64299066666666671</v>
      </c>
      <c r="M11" s="160"/>
    </row>
    <row r="12" spans="1:13" s="27" customFormat="1" ht="15" customHeight="1" x14ac:dyDescent="0.2">
      <c r="A12" s="100">
        <v>6</v>
      </c>
      <c r="B12" s="107" t="s">
        <v>74</v>
      </c>
      <c r="C12" s="108">
        <f>'6. melléklet'!E23</f>
        <v>1000000</v>
      </c>
      <c r="D12" s="108">
        <f>'6. melléklet'!F23</f>
        <v>900000</v>
      </c>
      <c r="E12" s="108">
        <f>'6. melléklet'!G23</f>
        <v>905319</v>
      </c>
      <c r="F12" s="109">
        <f t="shared" si="1"/>
        <v>1.0059100000000001</v>
      </c>
      <c r="G12" s="107" t="s">
        <v>86</v>
      </c>
      <c r="H12" s="108">
        <f>'6. melléklet'!E76</f>
        <v>3318309</v>
      </c>
      <c r="I12" s="108">
        <f>'6. melléklet'!F76</f>
        <v>4557683</v>
      </c>
      <c r="J12" s="108">
        <f>'6. melléklet'!G76</f>
        <v>4557683</v>
      </c>
      <c r="K12" s="109">
        <f t="shared" si="0"/>
        <v>1</v>
      </c>
      <c r="M12" s="160"/>
    </row>
    <row r="13" spans="1:13" s="27" customFormat="1" ht="24" x14ac:dyDescent="0.2">
      <c r="A13" s="99">
        <v>7</v>
      </c>
      <c r="B13" s="107" t="s">
        <v>20</v>
      </c>
      <c r="C13" s="108">
        <f>'6. melléklet'!E24+'7. melléklet '!E9</f>
        <v>174765793</v>
      </c>
      <c r="D13" s="108">
        <f>'6. melléklet'!F24+'7. melléklet '!F9</f>
        <v>221387602</v>
      </c>
      <c r="E13" s="108">
        <f>'6. melléklet'!G24+'7. melléklet '!G9</f>
        <v>221401862</v>
      </c>
      <c r="F13" s="109">
        <f t="shared" si="1"/>
        <v>1.0000644119177009</v>
      </c>
      <c r="G13" s="123" t="s">
        <v>157</v>
      </c>
      <c r="H13" s="108">
        <f>'6. melléklet'!E77</f>
        <v>35526434</v>
      </c>
      <c r="I13" s="108">
        <f>'6. melléklet'!F77</f>
        <v>37326002</v>
      </c>
      <c r="J13" s="108">
        <f>'6. melléklet'!G77</f>
        <v>36908754</v>
      </c>
      <c r="K13" s="109">
        <f t="shared" si="0"/>
        <v>0.98882151911152982</v>
      </c>
      <c r="M13" s="160"/>
    </row>
    <row r="14" spans="1:13" s="27" customFormat="1" ht="24" x14ac:dyDescent="0.2">
      <c r="A14" s="100">
        <v>8</v>
      </c>
      <c r="B14" s="123" t="s">
        <v>314</v>
      </c>
      <c r="C14" s="118">
        <f>'6. melléklet'!E35</f>
        <v>7078581</v>
      </c>
      <c r="D14" s="118">
        <f>'6. melléklet'!F35</f>
        <v>7118581</v>
      </c>
      <c r="E14" s="118">
        <f>'6. melléklet'!G35</f>
        <v>7118771</v>
      </c>
      <c r="F14" s="141">
        <f t="shared" si="1"/>
        <v>1.0000266907126574</v>
      </c>
      <c r="G14" s="123" t="s">
        <v>158</v>
      </c>
      <c r="H14" s="108">
        <f>'6. melléklet'!E78</f>
        <v>9150000</v>
      </c>
      <c r="I14" s="108">
        <f>'6. melléklet'!F78</f>
        <v>9875000</v>
      </c>
      <c r="J14" s="108">
        <f>'6. melléklet'!G78</f>
        <v>9488865</v>
      </c>
      <c r="K14" s="109">
        <f t="shared" si="0"/>
        <v>0.96089772151898734</v>
      </c>
      <c r="M14" s="161"/>
    </row>
    <row r="15" spans="1:13" s="27" customFormat="1" ht="15" customHeight="1" x14ac:dyDescent="0.2">
      <c r="A15" s="99">
        <v>9</v>
      </c>
      <c r="B15" s="107"/>
      <c r="C15" s="118"/>
      <c r="D15" s="118"/>
      <c r="E15" s="118"/>
      <c r="F15" s="141"/>
      <c r="G15" s="12" t="s">
        <v>784</v>
      </c>
      <c r="H15" s="108">
        <v>14726687</v>
      </c>
      <c r="I15" s="108">
        <v>61519960</v>
      </c>
      <c r="J15" s="108">
        <f>'6. melléklet'!G79</f>
        <v>0</v>
      </c>
      <c r="K15" s="109">
        <f t="shared" si="0"/>
        <v>0</v>
      </c>
      <c r="M15" s="161"/>
    </row>
    <row r="16" spans="1:13" s="27" customFormat="1" ht="15" customHeight="1" x14ac:dyDescent="0.2">
      <c r="A16" s="100">
        <v>10</v>
      </c>
      <c r="B16" s="107" t="s">
        <v>87</v>
      </c>
      <c r="C16" s="108">
        <f>SUM(C8:C15)</f>
        <v>413684226</v>
      </c>
      <c r="D16" s="108">
        <f>SUM(D8:D15)</f>
        <v>508817719</v>
      </c>
      <c r="E16" s="108">
        <f>SUM(E8:E15)</f>
        <v>508899545</v>
      </c>
      <c r="F16" s="109">
        <f t="shared" si="1"/>
        <v>1.0001608159404527</v>
      </c>
      <c r="G16" s="107"/>
      <c r="H16" s="108"/>
      <c r="I16" s="108"/>
      <c r="J16" s="108"/>
      <c r="K16" s="108"/>
      <c r="M16" s="160"/>
    </row>
    <row r="17" spans="1:13" s="27" customFormat="1" ht="15" customHeight="1" x14ac:dyDescent="0.2">
      <c r="A17" s="99">
        <v>11</v>
      </c>
      <c r="B17" s="107" t="s">
        <v>77</v>
      </c>
      <c r="C17" s="74">
        <v>0</v>
      </c>
      <c r="D17" s="74">
        <v>0</v>
      </c>
      <c r="E17" s="74">
        <v>0</v>
      </c>
      <c r="F17" s="109"/>
      <c r="G17" s="107"/>
      <c r="H17" s="107"/>
      <c r="I17" s="107"/>
      <c r="J17" s="107"/>
      <c r="K17" s="107"/>
      <c r="M17" s="160"/>
    </row>
    <row r="18" spans="1:13" s="27" customFormat="1" ht="15" customHeight="1" x14ac:dyDescent="0.2">
      <c r="A18" s="100">
        <v>12</v>
      </c>
      <c r="B18" s="140" t="s">
        <v>88</v>
      </c>
      <c r="C18" s="125">
        <f>SUM(C16:C17)</f>
        <v>413684226</v>
      </c>
      <c r="D18" s="125">
        <f t="shared" ref="D18:E18" si="2">SUM(D16:D17)</f>
        <v>508817719</v>
      </c>
      <c r="E18" s="125">
        <f t="shared" si="2"/>
        <v>508899545</v>
      </c>
      <c r="F18" s="136">
        <f t="shared" si="1"/>
        <v>1.0001608159404527</v>
      </c>
      <c r="G18" s="140" t="s">
        <v>89</v>
      </c>
      <c r="H18" s="125">
        <f>SUM(H8:H17)</f>
        <v>413684226</v>
      </c>
      <c r="I18" s="125">
        <f>SUM(I8:I17)</f>
        <v>508817719</v>
      </c>
      <c r="J18" s="125">
        <f>SUM(J8:J17)</f>
        <v>434487442</v>
      </c>
      <c r="K18" s="136">
        <f t="shared" ref="K18:K20" si="3">J18/I18</f>
        <v>0.8539157065007793</v>
      </c>
      <c r="M18" s="161"/>
    </row>
    <row r="19" spans="1:13" s="27" customFormat="1" ht="24" x14ac:dyDescent="0.2">
      <c r="A19" s="99">
        <v>13</v>
      </c>
      <c r="B19" s="123" t="s">
        <v>161</v>
      </c>
      <c r="C19" s="108">
        <v>0</v>
      </c>
      <c r="D19" s="108">
        <v>0</v>
      </c>
      <c r="E19" s="108">
        <v>0</v>
      </c>
      <c r="F19" s="145"/>
      <c r="G19" s="107" t="s">
        <v>159</v>
      </c>
      <c r="H19" s="108">
        <f>'6. melléklet'!E81</f>
        <v>84603828</v>
      </c>
      <c r="I19" s="108">
        <f>'6. melléklet'!F81</f>
        <v>93573036</v>
      </c>
      <c r="J19" s="108">
        <f>'6. melléklet'!G81</f>
        <v>60973449</v>
      </c>
      <c r="K19" s="109">
        <f t="shared" si="3"/>
        <v>0.65161345197776843</v>
      </c>
      <c r="M19" s="161"/>
    </row>
    <row r="20" spans="1:13" s="27" customFormat="1" ht="24" x14ac:dyDescent="0.2">
      <c r="A20" s="100">
        <v>14</v>
      </c>
      <c r="B20" s="123" t="s">
        <v>162</v>
      </c>
      <c r="C20" s="108">
        <f>'6. melléklet'!E39</f>
        <v>0</v>
      </c>
      <c r="D20" s="108">
        <f>'6. melléklet'!F39</f>
        <v>7814880</v>
      </c>
      <c r="E20" s="108">
        <f>'6. melléklet'!G39</f>
        <v>7814880</v>
      </c>
      <c r="F20" s="109">
        <f t="shared" si="1"/>
        <v>1</v>
      </c>
      <c r="G20" s="338" t="s">
        <v>782</v>
      </c>
      <c r="H20" s="339">
        <v>9954000</v>
      </c>
      <c r="I20" s="339">
        <v>9954000</v>
      </c>
      <c r="J20" s="343">
        <v>9954000</v>
      </c>
      <c r="K20" s="342">
        <f t="shared" si="3"/>
        <v>1</v>
      </c>
      <c r="M20" s="161"/>
    </row>
    <row r="21" spans="1:13" s="27" customFormat="1" ht="15" customHeight="1" x14ac:dyDescent="0.2">
      <c r="A21" s="99">
        <v>15</v>
      </c>
      <c r="B21" s="107" t="s">
        <v>313</v>
      </c>
      <c r="C21" s="108">
        <f>'6. melléklet'!E40</f>
        <v>0</v>
      </c>
      <c r="D21" s="108">
        <f>'6. melléklet'!F40</f>
        <v>180032000</v>
      </c>
      <c r="E21" s="108">
        <f>'6. melléklet'!G40</f>
        <v>180032000</v>
      </c>
      <c r="F21" s="109">
        <f t="shared" si="1"/>
        <v>1</v>
      </c>
      <c r="G21" s="107" t="s">
        <v>160</v>
      </c>
      <c r="H21" s="108">
        <f>'6. melléklet'!E86</f>
        <v>33848640</v>
      </c>
      <c r="I21" s="108">
        <f>'6. melléklet'!F86</f>
        <v>34103009</v>
      </c>
      <c r="J21" s="108">
        <f>'6. melléklet'!G86</f>
        <v>7894792</v>
      </c>
      <c r="K21" s="109">
        <f>J21/I21</f>
        <v>0.23149839945208353</v>
      </c>
      <c r="M21" s="160"/>
    </row>
    <row r="22" spans="1:13" s="27" customFormat="1" ht="15" customHeight="1" x14ac:dyDescent="0.2">
      <c r="A22" s="100">
        <v>16</v>
      </c>
      <c r="B22" s="107" t="s">
        <v>315</v>
      </c>
      <c r="C22" s="108">
        <f>'6. melléklet'!E42</f>
        <v>65040</v>
      </c>
      <c r="D22" s="108">
        <f>'6. melléklet'!F42</f>
        <v>0</v>
      </c>
      <c r="E22" s="108">
        <f>'6. melléklet'!G42</f>
        <v>0</v>
      </c>
      <c r="F22" s="145"/>
      <c r="G22" s="107" t="s">
        <v>342</v>
      </c>
      <c r="H22" s="108">
        <f>'6. melléklet'!E90</f>
        <v>0</v>
      </c>
      <c r="I22" s="108">
        <f>'6. melléklet'!F90</f>
        <v>0</v>
      </c>
      <c r="J22" s="108">
        <f>'6. melléklet'!G90</f>
        <v>0</v>
      </c>
      <c r="K22" s="145"/>
      <c r="M22" s="160"/>
    </row>
    <row r="23" spans="1:13" s="27" customFormat="1" ht="15" customHeight="1" x14ac:dyDescent="0.2">
      <c r="A23" s="99">
        <v>17</v>
      </c>
      <c r="B23" s="107" t="s">
        <v>90</v>
      </c>
      <c r="C23" s="108">
        <f>SUM(C19:C22)</f>
        <v>65040</v>
      </c>
      <c r="D23" s="108">
        <f t="shared" ref="D23:E23" si="4">SUM(D19:D22)</f>
        <v>187846880</v>
      </c>
      <c r="E23" s="108">
        <f t="shared" si="4"/>
        <v>187846880</v>
      </c>
      <c r="F23" s="109">
        <f t="shared" si="1"/>
        <v>1</v>
      </c>
      <c r="G23" s="340" t="s">
        <v>783</v>
      </c>
      <c r="H23" s="341">
        <v>84067414</v>
      </c>
      <c r="I23" s="341">
        <v>264943429</v>
      </c>
      <c r="J23" s="341">
        <v>0</v>
      </c>
      <c r="K23" s="342">
        <f t="shared" ref="K23" si="5">J23/I23</f>
        <v>0</v>
      </c>
      <c r="M23" s="160"/>
    </row>
    <row r="24" spans="1:13" s="27" customFormat="1" ht="15" customHeight="1" x14ac:dyDescent="0.2">
      <c r="A24" s="100">
        <v>18</v>
      </c>
      <c r="B24" s="107" t="s">
        <v>77</v>
      </c>
      <c r="C24" s="74">
        <v>212408842</v>
      </c>
      <c r="D24" s="74">
        <v>212408842</v>
      </c>
      <c r="E24" s="74">
        <v>212408842</v>
      </c>
      <c r="F24" s="109">
        <f t="shared" si="1"/>
        <v>1</v>
      </c>
      <c r="G24" s="107"/>
      <c r="H24" s="107"/>
      <c r="I24" s="107"/>
      <c r="J24" s="107"/>
      <c r="K24" s="107"/>
      <c r="M24" s="160"/>
    </row>
    <row r="25" spans="1:13" s="27" customFormat="1" ht="15" customHeight="1" x14ac:dyDescent="0.2">
      <c r="A25" s="99">
        <v>19</v>
      </c>
      <c r="B25" s="140" t="s">
        <v>91</v>
      </c>
      <c r="C25" s="125">
        <f>SUM(C23:C24)</f>
        <v>212473882</v>
      </c>
      <c r="D25" s="125">
        <f>SUM(D23:D24)</f>
        <v>400255722</v>
      </c>
      <c r="E25" s="125">
        <f>SUM(E23:E24)</f>
        <v>400255722</v>
      </c>
      <c r="F25" s="136">
        <f t="shared" si="1"/>
        <v>1</v>
      </c>
      <c r="G25" s="140" t="s">
        <v>92</v>
      </c>
      <c r="H25" s="125">
        <f>SUM(H19:H23)</f>
        <v>212473882</v>
      </c>
      <c r="I25" s="125">
        <f>SUM(I19:I23)</f>
        <v>402573474</v>
      </c>
      <c r="J25" s="125">
        <f>SUM(J19:J23)</f>
        <v>78822241</v>
      </c>
      <c r="K25" s="136">
        <f t="shared" ref="K25:K26" si="6">J25/I25</f>
        <v>0.19579591326973519</v>
      </c>
      <c r="M25" s="160"/>
    </row>
    <row r="26" spans="1:13" s="27" customFormat="1" ht="15" customHeight="1" x14ac:dyDescent="0.2">
      <c r="A26" s="100">
        <v>20</v>
      </c>
      <c r="B26" s="107" t="s">
        <v>306</v>
      </c>
      <c r="C26" s="118">
        <f>'6. melléklet'!E47</f>
        <v>0</v>
      </c>
      <c r="D26" s="118">
        <f>'6. melléklet'!F47</f>
        <v>4725923</v>
      </c>
      <c r="E26" s="118">
        <f>'6. melléklet'!G47</f>
        <v>4725923</v>
      </c>
      <c r="F26" s="141">
        <f t="shared" si="1"/>
        <v>1</v>
      </c>
      <c r="G26" s="107" t="s">
        <v>84</v>
      </c>
      <c r="H26" s="118">
        <f>'6. melléklet'!E93</f>
        <v>2171220</v>
      </c>
      <c r="I26" s="118">
        <f>'6. melléklet'!F93</f>
        <v>4579391</v>
      </c>
      <c r="J26" s="118">
        <f>'6. melléklet'!G93</f>
        <v>4579391</v>
      </c>
      <c r="K26" s="141">
        <f t="shared" si="6"/>
        <v>1</v>
      </c>
      <c r="M26" s="160"/>
    </row>
    <row r="27" spans="1:13" s="27" customFormat="1" ht="15" customHeight="1" x14ac:dyDescent="0.2">
      <c r="A27" s="99">
        <v>21</v>
      </c>
      <c r="B27" s="107" t="s">
        <v>77</v>
      </c>
      <c r="C27" s="256">
        <v>2171220</v>
      </c>
      <c r="D27" s="256">
        <v>2171220</v>
      </c>
      <c r="E27" s="256">
        <v>2171220</v>
      </c>
      <c r="F27" s="141">
        <f t="shared" si="1"/>
        <v>1</v>
      </c>
      <c r="G27" s="107"/>
      <c r="H27" s="107"/>
      <c r="I27" s="108"/>
      <c r="J27" s="108"/>
      <c r="K27" s="108"/>
      <c r="M27" s="160"/>
    </row>
    <row r="28" spans="1:13" s="27" customFormat="1" ht="15" customHeight="1" x14ac:dyDescent="0.2">
      <c r="A28" s="100">
        <v>22</v>
      </c>
      <c r="B28" s="140" t="s">
        <v>307</v>
      </c>
      <c r="C28" s="125">
        <f>SUM(C26:C27)</f>
        <v>2171220</v>
      </c>
      <c r="D28" s="125">
        <f t="shared" ref="D28:E28" si="7">SUM(D26:D27)</f>
        <v>6897143</v>
      </c>
      <c r="E28" s="125">
        <f t="shared" si="7"/>
        <v>6897143</v>
      </c>
      <c r="F28" s="136">
        <f t="shared" si="1"/>
        <v>1</v>
      </c>
      <c r="G28" s="140" t="s">
        <v>308</v>
      </c>
      <c r="H28" s="125">
        <f>SUM(H26:H27)</f>
        <v>2171220</v>
      </c>
      <c r="I28" s="125">
        <f>SUM(I26:I27)</f>
        <v>4579391</v>
      </c>
      <c r="J28" s="125">
        <f>SUM(J26:J27)</f>
        <v>4579391</v>
      </c>
      <c r="K28" s="136">
        <f t="shared" ref="K28:K29" si="8">J28/I28</f>
        <v>1</v>
      </c>
      <c r="M28" s="160"/>
    </row>
    <row r="29" spans="1:13" ht="15" customHeight="1" x14ac:dyDescent="0.2">
      <c r="A29" s="99">
        <v>23</v>
      </c>
      <c r="B29" s="162" t="s">
        <v>180</v>
      </c>
      <c r="C29" s="130">
        <f>C18+C25+C28</f>
        <v>628329328</v>
      </c>
      <c r="D29" s="130">
        <f>D18+D25+D28</f>
        <v>915970584</v>
      </c>
      <c r="E29" s="130">
        <f>E18+E25+E28</f>
        <v>916052410</v>
      </c>
      <c r="F29" s="131">
        <f t="shared" si="1"/>
        <v>1.0000893325631077</v>
      </c>
      <c r="G29" s="162" t="s">
        <v>180</v>
      </c>
      <c r="H29" s="163">
        <f>H18+H25+H28</f>
        <v>628329328</v>
      </c>
      <c r="I29" s="163">
        <f>I18+I25+I28</f>
        <v>915970584</v>
      </c>
      <c r="J29" s="163">
        <f>J18+J25+J28</f>
        <v>517889074</v>
      </c>
      <c r="K29" s="165">
        <f t="shared" si="8"/>
        <v>0.56539924212238679</v>
      </c>
    </row>
    <row r="30" spans="1:13" x14ac:dyDescent="0.2">
      <c r="G30" s="30"/>
      <c r="H30" s="30"/>
      <c r="I30" s="30"/>
    </row>
    <row r="31" spans="1:13" x14ac:dyDescent="0.2">
      <c r="G31" s="30"/>
      <c r="H31" s="30"/>
      <c r="I31" s="30"/>
    </row>
    <row r="32" spans="1:13" x14ac:dyDescent="0.2">
      <c r="G32" s="30"/>
      <c r="H32" s="30"/>
      <c r="I32" s="30"/>
    </row>
    <row r="33" spans="7:9" x14ac:dyDescent="0.2">
      <c r="G33" s="30"/>
      <c r="H33" s="30"/>
      <c r="I33" s="30"/>
    </row>
    <row r="34" spans="7:9" x14ac:dyDescent="0.2">
      <c r="G34" s="30"/>
      <c r="H34" s="30"/>
      <c r="I34" s="30"/>
    </row>
    <row r="35" spans="7:9" x14ac:dyDescent="0.2">
      <c r="G35" s="30"/>
      <c r="H35" s="30"/>
      <c r="I35" s="30"/>
    </row>
    <row r="36" spans="7:9" x14ac:dyDescent="0.2">
      <c r="G36" s="30"/>
      <c r="H36" s="30"/>
      <c r="I36" s="30"/>
    </row>
    <row r="37" spans="7:9" x14ac:dyDescent="0.2">
      <c r="G37" s="30"/>
      <c r="H37" s="30"/>
      <c r="I37" s="30"/>
    </row>
  </sheetData>
  <sheetProtection selectLockedCells="1" selectUnlockedCells="1"/>
  <mergeCells count="1">
    <mergeCell ref="A4:K4"/>
  </mergeCells>
  <pageMargins left="0.25" right="0.25" top="0.75" bottom="0.75" header="0.3" footer="0.3"/>
  <pageSetup paperSize="9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ED9B6-4D5C-4DD4-87F9-F66D9FDD0E33}">
  <dimension ref="A1:N96"/>
  <sheetViews>
    <sheetView zoomScaleNormal="100" workbookViewId="0"/>
  </sheetViews>
  <sheetFormatPr defaultColWidth="9.140625" defaultRowHeight="15" customHeight="1" x14ac:dyDescent="0.2"/>
  <cols>
    <col min="1" max="1" width="4.7109375" style="31" customWidth="1"/>
    <col min="2" max="2" width="5.7109375" style="31" customWidth="1"/>
    <col min="3" max="3" width="36.28515625" style="31" customWidth="1"/>
    <col min="4" max="4" width="5.7109375" style="31" customWidth="1"/>
    <col min="5" max="5" width="10.42578125" style="31" customWidth="1"/>
    <col min="6" max="7" width="10.7109375" style="31" customWidth="1"/>
    <col min="8" max="8" width="7.7109375" style="95" customWidth="1"/>
    <col min="9" max="9" width="9.140625" style="30" customWidth="1"/>
    <col min="10" max="10" width="9.5703125" style="94" bestFit="1" customWidth="1"/>
    <col min="11" max="13" width="11.140625" style="30" bestFit="1" customWidth="1"/>
    <col min="14" max="16384" width="9.140625" style="30"/>
  </cols>
  <sheetData>
    <row r="1" spans="1:11" ht="13.9" customHeight="1" x14ac:dyDescent="0.2">
      <c r="H1" s="45" t="s">
        <v>344</v>
      </c>
    </row>
    <row r="2" spans="1:11" ht="13.9" customHeight="1" x14ac:dyDescent="0.2">
      <c r="H2" s="45" t="str">
        <f>'1. melléklet'!E2</f>
        <v>az  5/2026. (V.29.) önkormányzati rendelethez</v>
      </c>
    </row>
    <row r="3" spans="1:11" ht="13.9" customHeight="1" x14ac:dyDescent="0.2"/>
    <row r="4" spans="1:11" ht="15" customHeight="1" x14ac:dyDescent="0.2">
      <c r="A4" s="370" t="s">
        <v>771</v>
      </c>
      <c r="B4" s="370"/>
      <c r="C4" s="370"/>
      <c r="D4" s="370"/>
      <c r="E4" s="370"/>
      <c r="F4" s="370"/>
      <c r="G4" s="370"/>
      <c r="H4" s="370"/>
    </row>
    <row r="5" spans="1:11" ht="6.75" customHeight="1" x14ac:dyDescent="0.2">
      <c r="A5" s="29"/>
      <c r="B5" s="29"/>
      <c r="C5" s="96"/>
      <c r="D5" s="96"/>
      <c r="E5" s="50"/>
      <c r="F5" s="50"/>
      <c r="G5" s="50"/>
      <c r="H5" s="97"/>
    </row>
    <row r="6" spans="1:11" ht="15" customHeight="1" x14ac:dyDescent="0.2">
      <c r="A6" s="99"/>
      <c r="B6" s="100" t="s">
        <v>240</v>
      </c>
      <c r="C6" s="100" t="s">
        <v>252</v>
      </c>
      <c r="D6" s="100" t="s">
        <v>242</v>
      </c>
      <c r="E6" s="100" t="s">
        <v>243</v>
      </c>
      <c r="F6" s="100" t="s">
        <v>244</v>
      </c>
      <c r="G6" s="100" t="s">
        <v>245</v>
      </c>
      <c r="H6" s="100" t="s">
        <v>246</v>
      </c>
    </row>
    <row r="7" spans="1:11" ht="24" x14ac:dyDescent="0.2">
      <c r="A7" s="100">
        <v>1</v>
      </c>
      <c r="B7" s="99" t="s">
        <v>69</v>
      </c>
      <c r="C7" s="100" t="s">
        <v>96</v>
      </c>
      <c r="D7" s="99" t="s">
        <v>362</v>
      </c>
      <c r="E7" s="62" t="s">
        <v>109</v>
      </c>
      <c r="F7" s="62" t="s">
        <v>110</v>
      </c>
      <c r="G7" s="62" t="s">
        <v>111</v>
      </c>
      <c r="H7" s="62" t="s">
        <v>113</v>
      </c>
    </row>
    <row r="8" spans="1:11" ht="15" customHeight="1" x14ac:dyDescent="0.2">
      <c r="A8" s="100">
        <v>2</v>
      </c>
      <c r="B8" s="371" t="s">
        <v>70</v>
      </c>
      <c r="C8" s="371"/>
      <c r="D8" s="371"/>
      <c r="E8" s="371"/>
      <c r="F8" s="371"/>
      <c r="G8" s="371"/>
      <c r="H8" s="371"/>
      <c r="J8" s="30"/>
    </row>
    <row r="9" spans="1:11" ht="15" customHeight="1" x14ac:dyDescent="0.2">
      <c r="A9" s="100">
        <v>3</v>
      </c>
      <c r="B9" s="101" t="s">
        <v>363</v>
      </c>
      <c r="C9" s="102" t="s">
        <v>364</v>
      </c>
      <c r="D9" s="102" t="s">
        <v>365</v>
      </c>
      <c r="E9" s="103">
        <f>E10+E17</f>
        <v>77839852</v>
      </c>
      <c r="F9" s="103">
        <f>F10+F17</f>
        <v>99911536</v>
      </c>
      <c r="G9" s="103">
        <f>G10+G17</f>
        <v>99911536</v>
      </c>
      <c r="H9" s="104">
        <f>G9/F9</f>
        <v>1</v>
      </c>
      <c r="K9" s="105"/>
    </row>
    <row r="10" spans="1:11" ht="15" customHeight="1" x14ac:dyDescent="0.2">
      <c r="A10" s="100">
        <v>4</v>
      </c>
      <c r="B10" s="106" t="s">
        <v>366</v>
      </c>
      <c r="C10" s="107" t="s">
        <v>75</v>
      </c>
      <c r="D10" s="107" t="s">
        <v>367</v>
      </c>
      <c r="E10" s="108">
        <f>SUM(E11:E16)</f>
        <v>71953352</v>
      </c>
      <c r="F10" s="108">
        <f t="shared" ref="F10:G10" si="0">SUM(F11:F16)</f>
        <v>77098344</v>
      </c>
      <c r="G10" s="108">
        <f t="shared" si="0"/>
        <v>77098344</v>
      </c>
      <c r="H10" s="109">
        <f>G10/F10</f>
        <v>1</v>
      </c>
      <c r="K10" s="105"/>
    </row>
    <row r="11" spans="1:11" ht="24" x14ac:dyDescent="0.2">
      <c r="A11" s="100">
        <v>5</v>
      </c>
      <c r="B11" s="110" t="s">
        <v>368</v>
      </c>
      <c r="C11" s="111" t="s">
        <v>369</v>
      </c>
      <c r="D11" s="112" t="s">
        <v>370</v>
      </c>
      <c r="E11" s="271">
        <v>26101370</v>
      </c>
      <c r="F11" s="271">
        <v>37337110</v>
      </c>
      <c r="G11" s="271">
        <v>37337110</v>
      </c>
      <c r="H11" s="114">
        <f t="shared" ref="H11:H73" si="1">G11/F11</f>
        <v>1</v>
      </c>
      <c r="K11" s="105"/>
    </row>
    <row r="12" spans="1:11" ht="24" x14ac:dyDescent="0.2">
      <c r="A12" s="100">
        <v>6</v>
      </c>
      <c r="B12" s="110" t="s">
        <v>371</v>
      </c>
      <c r="C12" s="111" t="s">
        <v>372</v>
      </c>
      <c r="D12" s="112" t="s">
        <v>373</v>
      </c>
      <c r="E12" s="271">
        <v>30100646</v>
      </c>
      <c r="F12" s="271">
        <v>30362358</v>
      </c>
      <c r="G12" s="271">
        <v>30362358</v>
      </c>
      <c r="H12" s="114">
        <f t="shared" si="1"/>
        <v>1</v>
      </c>
      <c r="K12" s="105"/>
    </row>
    <row r="13" spans="1:11" ht="24" customHeight="1" x14ac:dyDescent="0.2">
      <c r="A13" s="100">
        <v>7</v>
      </c>
      <c r="B13" s="110" t="s">
        <v>374</v>
      </c>
      <c r="C13" s="111" t="s">
        <v>375</v>
      </c>
      <c r="D13" s="112" t="s">
        <v>376</v>
      </c>
      <c r="E13" s="271">
        <v>2998480</v>
      </c>
      <c r="F13" s="271">
        <v>3462578</v>
      </c>
      <c r="G13" s="271">
        <v>3462578</v>
      </c>
      <c r="H13" s="114">
        <f t="shared" si="1"/>
        <v>1</v>
      </c>
      <c r="K13" s="105"/>
    </row>
    <row r="14" spans="1:11" ht="24" x14ac:dyDescent="0.2">
      <c r="A14" s="100">
        <v>8</v>
      </c>
      <c r="B14" s="110" t="s">
        <v>377</v>
      </c>
      <c r="C14" s="111" t="s">
        <v>378</v>
      </c>
      <c r="D14" s="112" t="s">
        <v>379</v>
      </c>
      <c r="E14" s="271">
        <v>5216208</v>
      </c>
      <c r="F14" s="271">
        <v>5216208</v>
      </c>
      <c r="G14" s="271">
        <v>5216208</v>
      </c>
      <c r="H14" s="114">
        <f t="shared" si="1"/>
        <v>1</v>
      </c>
      <c r="K14" s="105"/>
    </row>
    <row r="15" spans="1:11" ht="24" x14ac:dyDescent="0.2">
      <c r="A15" s="100">
        <v>9</v>
      </c>
      <c r="B15" s="110" t="s">
        <v>380</v>
      </c>
      <c r="C15" s="111" t="s">
        <v>381</v>
      </c>
      <c r="D15" s="112" t="s">
        <v>382</v>
      </c>
      <c r="E15" s="271">
        <v>7391848</v>
      </c>
      <c r="F15" s="271">
        <v>720090</v>
      </c>
      <c r="G15" s="271">
        <v>720090</v>
      </c>
      <c r="H15" s="114">
        <f t="shared" si="1"/>
        <v>1</v>
      </c>
      <c r="K15" s="105"/>
    </row>
    <row r="16" spans="1:11" ht="15" customHeight="1" x14ac:dyDescent="0.2">
      <c r="A16" s="100">
        <v>10</v>
      </c>
      <c r="B16" s="276" t="s">
        <v>383</v>
      </c>
      <c r="C16" s="335" t="s">
        <v>778</v>
      </c>
      <c r="D16" s="336" t="s">
        <v>779</v>
      </c>
      <c r="E16" s="271">
        <v>144800</v>
      </c>
      <c r="F16" s="271">
        <v>0</v>
      </c>
      <c r="G16" s="271">
        <v>0</v>
      </c>
      <c r="H16" s="337"/>
      <c r="K16" s="105"/>
    </row>
    <row r="17" spans="1:8" ht="15" customHeight="1" x14ac:dyDescent="0.2">
      <c r="A17" s="100">
        <v>11</v>
      </c>
      <c r="B17" s="106" t="s">
        <v>384</v>
      </c>
      <c r="C17" s="107" t="s">
        <v>385</v>
      </c>
      <c r="D17" s="107" t="s">
        <v>386</v>
      </c>
      <c r="E17" s="271">
        <v>5886500</v>
      </c>
      <c r="F17" s="74">
        <v>22813192</v>
      </c>
      <c r="G17" s="74">
        <v>22813192</v>
      </c>
      <c r="H17" s="109">
        <f t="shared" si="1"/>
        <v>1</v>
      </c>
    </row>
    <row r="18" spans="1:8" ht="15" customHeight="1" x14ac:dyDescent="0.2">
      <c r="A18" s="100">
        <v>12</v>
      </c>
      <c r="B18" s="101" t="s">
        <v>118</v>
      </c>
      <c r="C18" s="102" t="s">
        <v>71</v>
      </c>
      <c r="D18" s="102" t="s">
        <v>387</v>
      </c>
      <c r="E18" s="103">
        <f>E19+E20+E23</f>
        <v>154000000</v>
      </c>
      <c r="F18" s="103">
        <f>F19+F20+F23</f>
        <v>180400000</v>
      </c>
      <c r="G18" s="103">
        <f>G19+G20+G23</f>
        <v>180467376</v>
      </c>
      <c r="H18" s="104">
        <f t="shared" si="1"/>
        <v>1.0003734811529934</v>
      </c>
    </row>
    <row r="19" spans="1:8" ht="15" customHeight="1" x14ac:dyDescent="0.2">
      <c r="A19" s="100">
        <v>13</v>
      </c>
      <c r="B19" s="106" t="s">
        <v>388</v>
      </c>
      <c r="C19" s="107" t="s">
        <v>72</v>
      </c>
      <c r="D19" s="107" t="s">
        <v>389</v>
      </c>
      <c r="E19" s="74">
        <v>83000000</v>
      </c>
      <c r="F19" s="74">
        <v>108400000</v>
      </c>
      <c r="G19" s="115">
        <v>108408787</v>
      </c>
      <c r="H19" s="109">
        <f t="shared" si="1"/>
        <v>1.0000810608856088</v>
      </c>
    </row>
    <row r="20" spans="1:8" ht="15" customHeight="1" x14ac:dyDescent="0.2">
      <c r="A20" s="100">
        <v>14</v>
      </c>
      <c r="B20" s="106" t="s">
        <v>390</v>
      </c>
      <c r="C20" s="107" t="s">
        <v>73</v>
      </c>
      <c r="D20" s="107" t="s">
        <v>391</v>
      </c>
      <c r="E20" s="74">
        <f>SUM(E21:E22)</f>
        <v>70000000</v>
      </c>
      <c r="F20" s="74">
        <f>SUM(F21:F22)</f>
        <v>71100000</v>
      </c>
      <c r="G20" s="108">
        <f>SUM(G21:G22)</f>
        <v>71153270</v>
      </c>
      <c r="H20" s="109">
        <f t="shared" si="1"/>
        <v>1.0007492264416316</v>
      </c>
    </row>
    <row r="21" spans="1:8" ht="15" customHeight="1" x14ac:dyDescent="0.2">
      <c r="A21" s="100">
        <v>15</v>
      </c>
      <c r="B21" s="116" t="s">
        <v>392</v>
      </c>
      <c r="C21" s="117" t="s">
        <v>393</v>
      </c>
      <c r="D21" s="117" t="s">
        <v>394</v>
      </c>
      <c r="E21" s="271">
        <v>42000000</v>
      </c>
      <c r="F21" s="271">
        <v>44100000</v>
      </c>
      <c r="G21" s="113">
        <v>44116425</v>
      </c>
      <c r="H21" s="114">
        <f t="shared" si="1"/>
        <v>1.0003724489795918</v>
      </c>
    </row>
    <row r="22" spans="1:8" ht="15" customHeight="1" x14ac:dyDescent="0.2">
      <c r="A22" s="100">
        <v>16</v>
      </c>
      <c r="B22" s="116" t="s">
        <v>395</v>
      </c>
      <c r="C22" s="117" t="s">
        <v>396</v>
      </c>
      <c r="D22" s="117" t="s">
        <v>397</v>
      </c>
      <c r="E22" s="271">
        <v>28000000</v>
      </c>
      <c r="F22" s="271">
        <v>27000000</v>
      </c>
      <c r="G22" s="113">
        <v>27036845</v>
      </c>
      <c r="H22" s="114">
        <f t="shared" si="1"/>
        <v>1.0013646296296297</v>
      </c>
    </row>
    <row r="23" spans="1:8" ht="15" customHeight="1" x14ac:dyDescent="0.2">
      <c r="A23" s="100">
        <v>17</v>
      </c>
      <c r="B23" s="106" t="s">
        <v>398</v>
      </c>
      <c r="C23" s="107" t="s">
        <v>74</v>
      </c>
      <c r="D23" s="107" t="s">
        <v>399</v>
      </c>
      <c r="E23" s="74">
        <v>1000000</v>
      </c>
      <c r="F23" s="74">
        <v>900000</v>
      </c>
      <c r="G23" s="108">
        <v>905319</v>
      </c>
      <c r="H23" s="109">
        <f t="shared" si="1"/>
        <v>1.0059100000000001</v>
      </c>
    </row>
    <row r="24" spans="1:8" ht="15" customHeight="1" x14ac:dyDescent="0.2">
      <c r="A24" s="100">
        <v>18</v>
      </c>
      <c r="B24" s="101" t="s">
        <v>119</v>
      </c>
      <c r="C24" s="102" t="s">
        <v>20</v>
      </c>
      <c r="D24" s="102" t="s">
        <v>400</v>
      </c>
      <c r="E24" s="103">
        <f>SUM(E25:E34)</f>
        <v>173096193</v>
      </c>
      <c r="F24" s="103">
        <f>SUM(F25:F34)</f>
        <v>220111746</v>
      </c>
      <c r="G24" s="103">
        <f>SUM(G25:G34)</f>
        <v>220125799</v>
      </c>
      <c r="H24" s="104">
        <f t="shared" si="1"/>
        <v>1.0000638448436097</v>
      </c>
    </row>
    <row r="25" spans="1:8" ht="15" customHeight="1" x14ac:dyDescent="0.2">
      <c r="A25" s="100">
        <v>19</v>
      </c>
      <c r="B25" s="106" t="s">
        <v>401</v>
      </c>
      <c r="C25" s="12" t="s">
        <v>402</v>
      </c>
      <c r="D25" s="12" t="s">
        <v>403</v>
      </c>
      <c r="E25" s="256">
        <v>300000</v>
      </c>
      <c r="F25" s="256">
        <v>1230000</v>
      </c>
      <c r="G25" s="115">
        <v>1233435</v>
      </c>
      <c r="H25" s="141">
        <f t="shared" si="1"/>
        <v>1.0027926829268292</v>
      </c>
    </row>
    <row r="26" spans="1:8" ht="15" customHeight="1" x14ac:dyDescent="0.2">
      <c r="A26" s="100">
        <v>20</v>
      </c>
      <c r="B26" s="106" t="s">
        <v>404</v>
      </c>
      <c r="C26" s="12" t="s">
        <v>405</v>
      </c>
      <c r="D26" s="12" t="s">
        <v>406</v>
      </c>
      <c r="E26" s="256">
        <v>106200000</v>
      </c>
      <c r="F26" s="256">
        <v>101188000</v>
      </c>
      <c r="G26" s="115">
        <v>101188933</v>
      </c>
      <c r="H26" s="141">
        <f t="shared" si="1"/>
        <v>1.0000092204609243</v>
      </c>
    </row>
    <row r="27" spans="1:8" ht="15" customHeight="1" x14ac:dyDescent="0.2">
      <c r="A27" s="100">
        <v>21</v>
      </c>
      <c r="B27" s="106" t="s">
        <v>407</v>
      </c>
      <c r="C27" s="12" t="s">
        <v>408</v>
      </c>
      <c r="D27" s="12" t="s">
        <v>409</v>
      </c>
      <c r="E27" s="256">
        <v>13100000</v>
      </c>
      <c r="F27" s="256">
        <v>12725000</v>
      </c>
      <c r="G27" s="115">
        <v>12727845</v>
      </c>
      <c r="H27" s="141">
        <f t="shared" si="1"/>
        <v>1.0002235756385069</v>
      </c>
    </row>
    <row r="28" spans="1:8" ht="15" customHeight="1" x14ac:dyDescent="0.2">
      <c r="A28" s="100">
        <v>22</v>
      </c>
      <c r="B28" s="106" t="s">
        <v>410</v>
      </c>
      <c r="C28" s="12" t="s">
        <v>163</v>
      </c>
      <c r="D28" s="12" t="s">
        <v>411</v>
      </c>
      <c r="E28" s="256">
        <v>8005000</v>
      </c>
      <c r="F28" s="256">
        <v>9414500</v>
      </c>
      <c r="G28" s="115">
        <v>9414834</v>
      </c>
      <c r="H28" s="141">
        <f t="shared" si="1"/>
        <v>1.0000354771894417</v>
      </c>
    </row>
    <row r="29" spans="1:8" ht="15" customHeight="1" x14ac:dyDescent="0.2">
      <c r="A29" s="100">
        <v>23</v>
      </c>
      <c r="B29" s="106" t="s">
        <v>412</v>
      </c>
      <c r="C29" s="12" t="s">
        <v>413</v>
      </c>
      <c r="D29" s="12" t="s">
        <v>414</v>
      </c>
      <c r="E29" s="256">
        <v>33973000</v>
      </c>
      <c r="F29" s="256">
        <v>81388000</v>
      </c>
      <c r="G29" s="115">
        <v>81390627</v>
      </c>
      <c r="H29" s="141">
        <f t="shared" si="1"/>
        <v>1.0000322774856245</v>
      </c>
    </row>
    <row r="30" spans="1:8" ht="15" customHeight="1" x14ac:dyDescent="0.2">
      <c r="A30" s="100">
        <v>24</v>
      </c>
      <c r="B30" s="106" t="s">
        <v>415</v>
      </c>
      <c r="C30" s="75" t="s">
        <v>343</v>
      </c>
      <c r="D30" s="12" t="s">
        <v>416</v>
      </c>
      <c r="E30" s="74">
        <v>0</v>
      </c>
      <c r="F30" s="74">
        <v>113000</v>
      </c>
      <c r="G30" s="115">
        <v>113000</v>
      </c>
      <c r="H30" s="109">
        <f t="shared" si="1"/>
        <v>1</v>
      </c>
    </row>
    <row r="31" spans="1:8" ht="15" customHeight="1" x14ac:dyDescent="0.2">
      <c r="A31" s="100">
        <v>25</v>
      </c>
      <c r="B31" s="106" t="s">
        <v>417</v>
      </c>
      <c r="C31" s="12" t="s">
        <v>418</v>
      </c>
      <c r="D31" s="12" t="s">
        <v>419</v>
      </c>
      <c r="E31" s="74">
        <v>5000</v>
      </c>
      <c r="F31" s="74">
        <v>25000</v>
      </c>
      <c r="G31" s="115">
        <v>25562</v>
      </c>
      <c r="H31" s="109">
        <f t="shared" si="1"/>
        <v>1.0224800000000001</v>
      </c>
    </row>
    <row r="32" spans="1:8" ht="15" customHeight="1" x14ac:dyDescent="0.2">
      <c r="A32" s="100">
        <v>26</v>
      </c>
      <c r="B32" s="106" t="s">
        <v>420</v>
      </c>
      <c r="C32" s="12" t="s">
        <v>772</v>
      </c>
      <c r="D32" s="12" t="s">
        <v>671</v>
      </c>
      <c r="E32" s="74">
        <v>11512000</v>
      </c>
      <c r="F32" s="74">
        <v>10642000</v>
      </c>
      <c r="G32" s="115">
        <v>10641979</v>
      </c>
      <c r="H32" s="109">
        <f t="shared" si="1"/>
        <v>0.999998026686713</v>
      </c>
    </row>
    <row r="33" spans="1:13" ht="15" customHeight="1" x14ac:dyDescent="0.2">
      <c r="A33" s="100">
        <v>27</v>
      </c>
      <c r="B33" s="106" t="s">
        <v>672</v>
      </c>
      <c r="C33" s="12" t="s">
        <v>773</v>
      </c>
      <c r="D33" s="12" t="s">
        <v>774</v>
      </c>
      <c r="E33" s="74">
        <v>0</v>
      </c>
      <c r="F33" s="74">
        <v>290000</v>
      </c>
      <c r="G33" s="115">
        <v>290000</v>
      </c>
      <c r="H33" s="109">
        <f t="shared" si="1"/>
        <v>1</v>
      </c>
    </row>
    <row r="34" spans="1:13" s="120" customFormat="1" ht="15" customHeight="1" x14ac:dyDescent="0.2">
      <c r="A34" s="100">
        <v>28</v>
      </c>
      <c r="B34" s="106" t="s">
        <v>780</v>
      </c>
      <c r="C34" s="12" t="s">
        <v>164</v>
      </c>
      <c r="D34" s="12" t="s">
        <v>421</v>
      </c>
      <c r="E34" s="74">
        <v>1193</v>
      </c>
      <c r="F34" s="74">
        <v>3096246</v>
      </c>
      <c r="G34" s="115">
        <v>3099584</v>
      </c>
      <c r="H34" s="109">
        <f t="shared" si="1"/>
        <v>1.0010780797133045</v>
      </c>
      <c r="J34" s="121"/>
    </row>
    <row r="35" spans="1:13" ht="15" customHeight="1" x14ac:dyDescent="0.2">
      <c r="A35" s="100">
        <v>29</v>
      </c>
      <c r="B35" s="101" t="s">
        <v>316</v>
      </c>
      <c r="C35" s="122" t="s">
        <v>314</v>
      </c>
      <c r="D35" s="122" t="s">
        <v>422</v>
      </c>
      <c r="E35" s="103">
        <f>SUM(E36:E36)</f>
        <v>7078581</v>
      </c>
      <c r="F35" s="103">
        <f>SUM(F36:F36)</f>
        <v>7118581</v>
      </c>
      <c r="G35" s="103">
        <f>SUM(G36:G36)</f>
        <v>7118771</v>
      </c>
      <c r="H35" s="104">
        <f t="shared" si="1"/>
        <v>1.0000266907126574</v>
      </c>
      <c r="K35" s="105"/>
    </row>
    <row r="36" spans="1:13" ht="15" customHeight="1" x14ac:dyDescent="0.2">
      <c r="A36" s="100">
        <v>30</v>
      </c>
      <c r="B36" s="106" t="s">
        <v>423</v>
      </c>
      <c r="C36" s="123" t="s">
        <v>165</v>
      </c>
      <c r="D36" s="123" t="s">
        <v>424</v>
      </c>
      <c r="E36" s="74">
        <v>7078581</v>
      </c>
      <c r="F36" s="74">
        <v>7118581</v>
      </c>
      <c r="G36" s="115">
        <v>7118771</v>
      </c>
      <c r="H36" s="109">
        <f t="shared" si="1"/>
        <v>1.0000266907126574</v>
      </c>
    </row>
    <row r="37" spans="1:13" ht="15.75" customHeight="1" x14ac:dyDescent="0.2">
      <c r="A37" s="100">
        <v>31</v>
      </c>
      <c r="B37" s="124" t="s">
        <v>240</v>
      </c>
      <c r="C37" s="375" t="s">
        <v>20</v>
      </c>
      <c r="D37" s="376"/>
      <c r="E37" s="125">
        <f>E9+E18+E24+E35</f>
        <v>412014626</v>
      </c>
      <c r="F37" s="125">
        <f>F9+F18+F24+F35</f>
        <v>507541863</v>
      </c>
      <c r="G37" s="125">
        <f>G9+G18+G24+G35</f>
        <v>507623482</v>
      </c>
      <c r="H37" s="136">
        <f t="shared" si="1"/>
        <v>1.0001608123505665</v>
      </c>
      <c r="I37" s="126"/>
      <c r="J37" s="30"/>
    </row>
    <row r="38" spans="1:13" ht="15" customHeight="1" x14ac:dyDescent="0.2">
      <c r="A38" s="100">
        <v>32</v>
      </c>
      <c r="B38" s="101" t="s">
        <v>317</v>
      </c>
      <c r="C38" s="102" t="s">
        <v>425</v>
      </c>
      <c r="D38" s="102" t="s">
        <v>426</v>
      </c>
      <c r="E38" s="103">
        <f>SUM(E39:E39)</f>
        <v>0</v>
      </c>
      <c r="F38" s="103">
        <f>SUM(F39:F39)</f>
        <v>7814880</v>
      </c>
      <c r="G38" s="103">
        <f>SUM(G39:G39)</f>
        <v>7814880</v>
      </c>
      <c r="H38" s="104">
        <f t="shared" si="1"/>
        <v>1</v>
      </c>
    </row>
    <row r="39" spans="1:13" ht="15" customHeight="1" x14ac:dyDescent="0.2">
      <c r="A39" s="100">
        <v>33</v>
      </c>
      <c r="B39" s="106" t="s">
        <v>427</v>
      </c>
      <c r="C39" s="107" t="s">
        <v>430</v>
      </c>
      <c r="D39" s="107" t="s">
        <v>428</v>
      </c>
      <c r="E39" s="108">
        <v>0</v>
      </c>
      <c r="F39" s="74">
        <v>7814880</v>
      </c>
      <c r="G39" s="74">
        <v>7814880</v>
      </c>
      <c r="H39" s="109">
        <f t="shared" si="1"/>
        <v>1</v>
      </c>
    </row>
    <row r="40" spans="1:13" ht="15" customHeight="1" x14ac:dyDescent="0.2">
      <c r="A40" s="100">
        <v>34</v>
      </c>
      <c r="B40" s="101" t="s">
        <v>318</v>
      </c>
      <c r="C40" s="102" t="s">
        <v>313</v>
      </c>
      <c r="D40" s="102" t="s">
        <v>431</v>
      </c>
      <c r="E40" s="103">
        <f>SUM(E41:E41)</f>
        <v>0</v>
      </c>
      <c r="F40" s="103">
        <f>SUM(F41:F41)</f>
        <v>180032000</v>
      </c>
      <c r="G40" s="103">
        <f>SUM(G41:G41)</f>
        <v>180032000</v>
      </c>
      <c r="H40" s="104">
        <f t="shared" si="1"/>
        <v>1</v>
      </c>
    </row>
    <row r="41" spans="1:13" ht="15" customHeight="1" x14ac:dyDescent="0.2">
      <c r="A41" s="100">
        <v>35</v>
      </c>
      <c r="B41" s="106" t="s">
        <v>432</v>
      </c>
      <c r="C41" s="107" t="s">
        <v>335</v>
      </c>
      <c r="D41" s="107" t="s">
        <v>433</v>
      </c>
      <c r="E41" s="108">
        <v>0</v>
      </c>
      <c r="F41" s="74">
        <v>180032000</v>
      </c>
      <c r="G41" s="115">
        <v>180032000</v>
      </c>
      <c r="H41" s="109">
        <f t="shared" si="1"/>
        <v>1</v>
      </c>
      <c r="K41" s="105"/>
    </row>
    <row r="42" spans="1:13" ht="15" customHeight="1" x14ac:dyDescent="0.2">
      <c r="A42" s="100">
        <v>36</v>
      </c>
      <c r="B42" s="101" t="s">
        <v>319</v>
      </c>
      <c r="C42" s="122" t="s">
        <v>315</v>
      </c>
      <c r="D42" s="122" t="s">
        <v>435</v>
      </c>
      <c r="E42" s="103">
        <f>SUM(E43:E43)</f>
        <v>65040</v>
      </c>
      <c r="F42" s="103">
        <f>SUM(F43:F43)</f>
        <v>0</v>
      </c>
      <c r="G42" s="103">
        <f>SUM(G43:G43)</f>
        <v>0</v>
      </c>
      <c r="H42" s="145"/>
    </row>
    <row r="43" spans="1:13" ht="15" customHeight="1" x14ac:dyDescent="0.2">
      <c r="A43" s="100">
        <v>37</v>
      </c>
      <c r="B43" s="106" t="s">
        <v>436</v>
      </c>
      <c r="C43" s="123" t="s">
        <v>437</v>
      </c>
      <c r="D43" s="123" t="s">
        <v>438</v>
      </c>
      <c r="E43" s="108">
        <v>65040</v>
      </c>
      <c r="F43" s="115">
        <v>0</v>
      </c>
      <c r="G43" s="115">
        <v>0</v>
      </c>
      <c r="H43" s="145"/>
      <c r="J43" s="127"/>
      <c r="K43" s="127"/>
    </row>
    <row r="44" spans="1:13" ht="15.75" customHeight="1" x14ac:dyDescent="0.2">
      <c r="A44" s="100">
        <v>38</v>
      </c>
      <c r="B44" s="124" t="s">
        <v>252</v>
      </c>
      <c r="C44" s="375" t="s">
        <v>313</v>
      </c>
      <c r="D44" s="376"/>
      <c r="E44" s="125">
        <f>E38+E40+E42</f>
        <v>65040</v>
      </c>
      <c r="F44" s="125">
        <f>F38+F40+F42</f>
        <v>187846880</v>
      </c>
      <c r="G44" s="125">
        <f>G38+G40+G42</f>
        <v>187846880</v>
      </c>
      <c r="H44" s="136">
        <f t="shared" si="1"/>
        <v>1</v>
      </c>
      <c r="J44" s="30"/>
      <c r="K44" s="105"/>
      <c r="L44" s="105"/>
      <c r="M44" s="105"/>
    </row>
    <row r="45" spans="1:13" ht="15" customHeight="1" x14ac:dyDescent="0.2">
      <c r="A45" s="100">
        <v>39</v>
      </c>
      <c r="B45" s="101" t="s">
        <v>320</v>
      </c>
      <c r="C45" s="122" t="s">
        <v>439</v>
      </c>
      <c r="D45" s="122" t="s">
        <v>440</v>
      </c>
      <c r="E45" s="103">
        <f>SUM(E46:E47)</f>
        <v>214515334</v>
      </c>
      <c r="F45" s="103">
        <f>SUM(F46:F47)</f>
        <v>219241257</v>
      </c>
      <c r="G45" s="103">
        <f>SUM(G46:G47)</f>
        <v>219241257</v>
      </c>
      <c r="H45" s="104">
        <f t="shared" si="1"/>
        <v>1</v>
      </c>
    </row>
    <row r="46" spans="1:13" ht="15" customHeight="1" x14ac:dyDescent="0.2">
      <c r="A46" s="100">
        <v>40</v>
      </c>
      <c r="B46" s="106" t="s">
        <v>441</v>
      </c>
      <c r="C46" s="123" t="s">
        <v>224</v>
      </c>
      <c r="D46" s="123" t="s">
        <v>442</v>
      </c>
      <c r="E46" s="74">
        <v>214515334</v>
      </c>
      <c r="F46" s="74">
        <v>214515334</v>
      </c>
      <c r="G46" s="74">
        <v>214515334</v>
      </c>
      <c r="H46" s="109">
        <f t="shared" si="1"/>
        <v>1</v>
      </c>
    </row>
    <row r="47" spans="1:13" ht="15" customHeight="1" x14ac:dyDescent="0.2">
      <c r="A47" s="100">
        <v>41</v>
      </c>
      <c r="B47" s="106" t="s">
        <v>443</v>
      </c>
      <c r="C47" s="123" t="s">
        <v>444</v>
      </c>
      <c r="D47" s="123" t="s">
        <v>445</v>
      </c>
      <c r="E47" s="108">
        <v>0</v>
      </c>
      <c r="F47" s="74">
        <v>4725923</v>
      </c>
      <c r="G47" s="74">
        <v>4725923</v>
      </c>
      <c r="H47" s="109">
        <f t="shared" si="1"/>
        <v>1</v>
      </c>
    </row>
    <row r="48" spans="1:13" ht="15" customHeight="1" x14ac:dyDescent="0.2">
      <c r="A48" s="100">
        <v>42</v>
      </c>
      <c r="B48" s="128" t="s">
        <v>242</v>
      </c>
      <c r="C48" s="375" t="s">
        <v>225</v>
      </c>
      <c r="D48" s="376"/>
      <c r="E48" s="125">
        <f>E45</f>
        <v>214515334</v>
      </c>
      <c r="F48" s="125">
        <f>F45</f>
        <v>219241257</v>
      </c>
      <c r="G48" s="125">
        <f>G45</f>
        <v>219241257</v>
      </c>
      <c r="H48" s="136">
        <f t="shared" si="1"/>
        <v>1</v>
      </c>
      <c r="J48" s="30"/>
    </row>
    <row r="49" spans="1:10" ht="15" customHeight="1" x14ac:dyDescent="0.2">
      <c r="A49" s="100">
        <v>43</v>
      </c>
      <c r="B49" s="374" t="s">
        <v>446</v>
      </c>
      <c r="C49" s="374"/>
      <c r="D49" s="129"/>
      <c r="E49" s="130">
        <f>E9+E18+E24+E35+E38+E40+E42+E45</f>
        <v>626595000</v>
      </c>
      <c r="F49" s="130">
        <f>F9+F18+F24+F35+F38+F40+F42+F45</f>
        <v>914630000</v>
      </c>
      <c r="G49" s="130">
        <f>G9+G18+G24+G35+G38+G40+G42+G45</f>
        <v>914711619</v>
      </c>
      <c r="H49" s="131">
        <f t="shared" si="1"/>
        <v>1.0000892371778751</v>
      </c>
    </row>
    <row r="50" spans="1:10" ht="15" customHeight="1" x14ac:dyDescent="0.2">
      <c r="A50" s="100">
        <v>44</v>
      </c>
      <c r="B50" s="371" t="s">
        <v>79</v>
      </c>
      <c r="C50" s="371"/>
      <c r="D50" s="371"/>
      <c r="E50" s="371"/>
      <c r="F50" s="371"/>
      <c r="G50" s="371"/>
      <c r="H50" s="371"/>
      <c r="J50" s="30"/>
    </row>
    <row r="51" spans="1:10" ht="15" customHeight="1" x14ac:dyDescent="0.2">
      <c r="A51" s="100">
        <v>45</v>
      </c>
      <c r="B51" s="101" t="s">
        <v>117</v>
      </c>
      <c r="C51" s="102" t="s">
        <v>30</v>
      </c>
      <c r="D51" s="102" t="s">
        <v>447</v>
      </c>
      <c r="E51" s="275">
        <f>E52+E58</f>
        <v>106099183</v>
      </c>
      <c r="F51" s="275">
        <f t="shared" ref="F51:G51" si="2">F52+F58</f>
        <v>108576455</v>
      </c>
      <c r="G51" s="275">
        <f t="shared" si="2"/>
        <v>108484975</v>
      </c>
      <c r="H51" s="104">
        <f t="shared" si="1"/>
        <v>0.99915746005890504</v>
      </c>
    </row>
    <row r="52" spans="1:10" ht="15" customHeight="1" x14ac:dyDescent="0.2">
      <c r="A52" s="100">
        <v>46</v>
      </c>
      <c r="B52" s="106" t="s">
        <v>366</v>
      </c>
      <c r="C52" s="107" t="s">
        <v>448</v>
      </c>
      <c r="D52" s="107" t="s">
        <v>449</v>
      </c>
      <c r="E52" s="74">
        <f>SUM(E53:E57)</f>
        <v>77829215</v>
      </c>
      <c r="F52" s="74">
        <f t="shared" ref="F52:G52" si="3">SUM(F53:F57)</f>
        <v>80828695</v>
      </c>
      <c r="G52" s="74">
        <f t="shared" si="3"/>
        <v>80828695</v>
      </c>
      <c r="H52" s="109">
        <f t="shared" si="1"/>
        <v>1</v>
      </c>
    </row>
    <row r="53" spans="1:10" ht="15" customHeight="1" x14ac:dyDescent="0.2">
      <c r="A53" s="100">
        <v>47</v>
      </c>
      <c r="B53" s="110" t="s">
        <v>368</v>
      </c>
      <c r="C53" s="132" t="s">
        <v>166</v>
      </c>
      <c r="D53" s="117" t="s">
        <v>450</v>
      </c>
      <c r="E53" s="272">
        <v>68484100</v>
      </c>
      <c r="F53" s="272">
        <v>66982116</v>
      </c>
      <c r="G53" s="272">
        <v>66982116</v>
      </c>
      <c r="H53" s="142">
        <f t="shared" si="1"/>
        <v>1</v>
      </c>
    </row>
    <row r="54" spans="1:10" ht="15" customHeight="1" x14ac:dyDescent="0.2">
      <c r="A54" s="100">
        <v>48</v>
      </c>
      <c r="B54" s="110" t="s">
        <v>371</v>
      </c>
      <c r="C54" s="132" t="s">
        <v>451</v>
      </c>
      <c r="D54" s="117" t="s">
        <v>452</v>
      </c>
      <c r="E54" s="271">
        <v>1450000</v>
      </c>
      <c r="F54" s="271">
        <v>5755400</v>
      </c>
      <c r="G54" s="271">
        <v>5755400</v>
      </c>
      <c r="H54" s="114">
        <f t="shared" si="1"/>
        <v>1</v>
      </c>
    </row>
    <row r="55" spans="1:10" ht="15" customHeight="1" x14ac:dyDescent="0.2">
      <c r="A55" s="100">
        <v>49</v>
      </c>
      <c r="B55" s="110" t="s">
        <v>374</v>
      </c>
      <c r="C55" s="132" t="s">
        <v>168</v>
      </c>
      <c r="D55" s="117" t="s">
        <v>453</v>
      </c>
      <c r="E55" s="272">
        <v>4583335</v>
      </c>
      <c r="F55" s="272">
        <v>4546296</v>
      </c>
      <c r="G55" s="272">
        <v>4546296</v>
      </c>
      <c r="H55" s="142">
        <f t="shared" si="1"/>
        <v>1</v>
      </c>
    </row>
    <row r="56" spans="1:10" ht="15" customHeight="1" x14ac:dyDescent="0.2">
      <c r="A56" s="100">
        <v>50</v>
      </c>
      <c r="B56" s="110" t="s">
        <v>377</v>
      </c>
      <c r="C56" s="132" t="s">
        <v>454</v>
      </c>
      <c r="D56" s="117" t="s">
        <v>455</v>
      </c>
      <c r="E56" s="272">
        <v>546000</v>
      </c>
      <c r="F56" s="272">
        <v>556530</v>
      </c>
      <c r="G56" s="272">
        <v>556530</v>
      </c>
      <c r="H56" s="142">
        <f t="shared" si="1"/>
        <v>1</v>
      </c>
    </row>
    <row r="57" spans="1:10" ht="15" customHeight="1" x14ac:dyDescent="0.2">
      <c r="A57" s="100">
        <v>51</v>
      </c>
      <c r="B57" s="110" t="s">
        <v>380</v>
      </c>
      <c r="C57" s="132" t="s">
        <v>456</v>
      </c>
      <c r="D57" s="117" t="s">
        <v>457</v>
      </c>
      <c r="E57" s="272">
        <v>2765780</v>
      </c>
      <c r="F57" s="272">
        <v>2988353</v>
      </c>
      <c r="G57" s="272">
        <v>2988353</v>
      </c>
      <c r="H57" s="142">
        <f t="shared" si="1"/>
        <v>1</v>
      </c>
    </row>
    <row r="58" spans="1:10" ht="15" customHeight="1" x14ac:dyDescent="0.2">
      <c r="A58" s="100">
        <v>52</v>
      </c>
      <c r="B58" s="106" t="s">
        <v>384</v>
      </c>
      <c r="C58" s="107" t="s">
        <v>458</v>
      </c>
      <c r="D58" s="107" t="s">
        <v>459</v>
      </c>
      <c r="E58" s="74">
        <f>SUM(E59:E61)</f>
        <v>28269968</v>
      </c>
      <c r="F58" s="74">
        <f>SUM(F59:F61)</f>
        <v>27747760</v>
      </c>
      <c r="G58" s="74">
        <f>SUM(G59:G61)</f>
        <v>27656280</v>
      </c>
      <c r="H58" s="109">
        <f t="shared" si="1"/>
        <v>0.99670315729990455</v>
      </c>
    </row>
    <row r="59" spans="1:10" ht="15" customHeight="1" x14ac:dyDescent="0.2">
      <c r="A59" s="100">
        <v>53</v>
      </c>
      <c r="B59" s="110" t="s">
        <v>460</v>
      </c>
      <c r="C59" s="132" t="s">
        <v>461</v>
      </c>
      <c r="D59" s="117" t="s">
        <v>462</v>
      </c>
      <c r="E59" s="272">
        <v>18969300</v>
      </c>
      <c r="F59" s="272">
        <v>21000325</v>
      </c>
      <c r="G59" s="272">
        <v>21000325</v>
      </c>
      <c r="H59" s="142">
        <f t="shared" si="1"/>
        <v>1</v>
      </c>
    </row>
    <row r="60" spans="1:10" ht="15" customHeight="1" x14ac:dyDescent="0.2">
      <c r="A60" s="100">
        <v>54</v>
      </c>
      <c r="B60" s="110" t="s">
        <v>463</v>
      </c>
      <c r="C60" s="132" t="s">
        <v>464</v>
      </c>
      <c r="D60" s="117" t="s">
        <v>465</v>
      </c>
      <c r="E60" s="272">
        <v>8500668</v>
      </c>
      <c r="F60" s="272">
        <v>5907029</v>
      </c>
      <c r="G60" s="272">
        <v>5907029</v>
      </c>
      <c r="H60" s="142">
        <f t="shared" si="1"/>
        <v>1</v>
      </c>
    </row>
    <row r="61" spans="1:10" ht="15" customHeight="1" x14ac:dyDescent="0.2">
      <c r="A61" s="100">
        <v>55</v>
      </c>
      <c r="B61" s="110" t="s">
        <v>466</v>
      </c>
      <c r="C61" s="132" t="s">
        <v>467</v>
      </c>
      <c r="D61" s="117" t="s">
        <v>468</v>
      </c>
      <c r="E61" s="272">
        <v>800000</v>
      </c>
      <c r="F61" s="272">
        <v>840406</v>
      </c>
      <c r="G61" s="272">
        <v>748926</v>
      </c>
      <c r="H61" s="142">
        <f t="shared" si="1"/>
        <v>0.89114784996775365</v>
      </c>
    </row>
    <row r="62" spans="1:10" ht="15" customHeight="1" x14ac:dyDescent="0.2">
      <c r="A62" s="100">
        <v>56</v>
      </c>
      <c r="B62" s="101" t="s">
        <v>118</v>
      </c>
      <c r="C62" s="102" t="s">
        <v>469</v>
      </c>
      <c r="D62" s="102" t="s">
        <v>470</v>
      </c>
      <c r="E62" s="273">
        <v>14170513</v>
      </c>
      <c r="F62" s="273">
        <v>13865937</v>
      </c>
      <c r="G62" s="273">
        <v>13865937</v>
      </c>
      <c r="H62" s="143">
        <f t="shared" si="1"/>
        <v>1</v>
      </c>
    </row>
    <row r="63" spans="1:10" ht="15" customHeight="1" x14ac:dyDescent="0.2">
      <c r="A63" s="100">
        <v>57</v>
      </c>
      <c r="B63" s="101" t="s">
        <v>119</v>
      </c>
      <c r="C63" s="102" t="s">
        <v>31</v>
      </c>
      <c r="D63" s="102" t="s">
        <v>471</v>
      </c>
      <c r="E63" s="103">
        <f t="shared" ref="E63:F63" si="4">SUM(E64:E68)</f>
        <v>198262100</v>
      </c>
      <c r="F63" s="103">
        <f t="shared" si="4"/>
        <v>242825682</v>
      </c>
      <c r="G63" s="103">
        <f>SUM(G64:G68)</f>
        <v>232524528</v>
      </c>
      <c r="H63" s="104">
        <f t="shared" si="1"/>
        <v>0.95757798798234195</v>
      </c>
    </row>
    <row r="64" spans="1:10" ht="15" customHeight="1" x14ac:dyDescent="0.2">
      <c r="A64" s="100">
        <v>58</v>
      </c>
      <c r="B64" s="106" t="s">
        <v>401</v>
      </c>
      <c r="C64" s="107" t="s">
        <v>472</v>
      </c>
      <c r="D64" s="107" t="s">
        <v>473</v>
      </c>
      <c r="E64" s="256">
        <v>17350000</v>
      </c>
      <c r="F64" s="256">
        <v>17365000</v>
      </c>
      <c r="G64" s="115">
        <v>14842866</v>
      </c>
      <c r="H64" s="141">
        <f t="shared" si="1"/>
        <v>0.85475761589403976</v>
      </c>
    </row>
    <row r="65" spans="1:10" ht="15" customHeight="1" x14ac:dyDescent="0.2">
      <c r="A65" s="100">
        <v>59</v>
      </c>
      <c r="B65" s="106" t="s">
        <v>404</v>
      </c>
      <c r="C65" s="107" t="s">
        <v>474</v>
      </c>
      <c r="D65" s="107" t="s">
        <v>475</v>
      </c>
      <c r="E65" s="256">
        <v>4855000</v>
      </c>
      <c r="F65" s="256">
        <v>6855000</v>
      </c>
      <c r="G65" s="115">
        <v>6478703</v>
      </c>
      <c r="H65" s="141">
        <f t="shared" si="1"/>
        <v>0.94510619985412103</v>
      </c>
    </row>
    <row r="66" spans="1:10" ht="15" customHeight="1" x14ac:dyDescent="0.2">
      <c r="A66" s="100">
        <v>60</v>
      </c>
      <c r="B66" s="106" t="s">
        <v>407</v>
      </c>
      <c r="C66" s="107" t="s">
        <v>476</v>
      </c>
      <c r="D66" s="107" t="s">
        <v>477</v>
      </c>
      <c r="E66" s="256">
        <v>121575100</v>
      </c>
      <c r="F66" s="256">
        <v>115162182</v>
      </c>
      <c r="G66" s="115">
        <v>111166271</v>
      </c>
      <c r="H66" s="141">
        <f t="shared" si="1"/>
        <v>0.96530188182783827</v>
      </c>
    </row>
    <row r="67" spans="1:10" ht="15" customHeight="1" x14ac:dyDescent="0.2">
      <c r="A67" s="100">
        <v>61</v>
      </c>
      <c r="B67" s="106" t="s">
        <v>410</v>
      </c>
      <c r="C67" s="107" t="s">
        <v>478</v>
      </c>
      <c r="D67" s="107" t="s">
        <v>479</v>
      </c>
      <c r="E67" s="256">
        <v>325000</v>
      </c>
      <c r="F67" s="256">
        <v>325000</v>
      </c>
      <c r="G67" s="115">
        <v>0</v>
      </c>
      <c r="H67" s="141">
        <f t="shared" si="1"/>
        <v>0</v>
      </c>
    </row>
    <row r="68" spans="1:10" ht="15" customHeight="1" x14ac:dyDescent="0.2">
      <c r="A68" s="100">
        <v>62</v>
      </c>
      <c r="B68" s="106" t="s">
        <v>412</v>
      </c>
      <c r="C68" s="107" t="s">
        <v>480</v>
      </c>
      <c r="D68" s="107" t="s">
        <v>481</v>
      </c>
      <c r="E68" s="74">
        <f>SUM(E69:E73)</f>
        <v>54157000</v>
      </c>
      <c r="F68" s="74">
        <f>SUM(F69:F73)</f>
        <v>103118500</v>
      </c>
      <c r="G68" s="108">
        <f>SUM(G69:G73)</f>
        <v>100036688</v>
      </c>
      <c r="H68" s="109">
        <f t="shared" si="1"/>
        <v>0.97011387869296006</v>
      </c>
    </row>
    <row r="69" spans="1:10" ht="15" customHeight="1" x14ac:dyDescent="0.2">
      <c r="A69" s="100">
        <v>63</v>
      </c>
      <c r="B69" s="116" t="s">
        <v>482</v>
      </c>
      <c r="C69" s="117" t="s">
        <v>483</v>
      </c>
      <c r="D69" s="117" t="s">
        <v>484</v>
      </c>
      <c r="E69" s="272">
        <v>28427000</v>
      </c>
      <c r="F69" s="272">
        <v>27104000</v>
      </c>
      <c r="G69" s="133">
        <v>24675725</v>
      </c>
      <c r="H69" s="142">
        <f>G69/F69</f>
        <v>0.91040898022432115</v>
      </c>
    </row>
    <row r="70" spans="1:10" ht="15" customHeight="1" x14ac:dyDescent="0.2">
      <c r="A70" s="100">
        <v>64</v>
      </c>
      <c r="B70" s="116" t="s">
        <v>485</v>
      </c>
      <c r="C70" s="135" t="s">
        <v>486</v>
      </c>
      <c r="D70" s="117" t="s">
        <v>487</v>
      </c>
      <c r="E70" s="272">
        <v>25000000</v>
      </c>
      <c r="F70" s="272">
        <v>75260000</v>
      </c>
      <c r="G70" s="133">
        <v>74935000</v>
      </c>
      <c r="H70" s="142">
        <f t="shared" si="1"/>
        <v>0.99568163699176193</v>
      </c>
    </row>
    <row r="71" spans="1:10" ht="15" customHeight="1" x14ac:dyDescent="0.2">
      <c r="A71" s="100">
        <v>65</v>
      </c>
      <c r="B71" s="116" t="s">
        <v>488</v>
      </c>
      <c r="C71" s="135" t="s">
        <v>489</v>
      </c>
      <c r="D71" s="117" t="s">
        <v>490</v>
      </c>
      <c r="E71" s="272">
        <v>30000</v>
      </c>
      <c r="F71" s="272">
        <v>3000</v>
      </c>
      <c r="G71" s="133">
        <v>2981</v>
      </c>
      <c r="H71" s="142">
        <f t="shared" si="1"/>
        <v>0.9936666666666667</v>
      </c>
    </row>
    <row r="72" spans="1:10" ht="15" customHeight="1" x14ac:dyDescent="0.2">
      <c r="A72" s="100">
        <v>66</v>
      </c>
      <c r="B72" s="116" t="s">
        <v>491</v>
      </c>
      <c r="C72" s="327" t="s">
        <v>745</v>
      </c>
      <c r="D72" s="278" t="s">
        <v>746</v>
      </c>
      <c r="E72" s="272">
        <v>0</v>
      </c>
      <c r="F72" s="272">
        <v>51500</v>
      </c>
      <c r="G72" s="133">
        <v>51404</v>
      </c>
      <c r="H72" s="142">
        <f t="shared" si="1"/>
        <v>0.99813592233009707</v>
      </c>
    </row>
    <row r="73" spans="1:10" ht="15" customHeight="1" x14ac:dyDescent="0.2">
      <c r="A73" s="100">
        <v>67</v>
      </c>
      <c r="B73" s="116" t="s">
        <v>744</v>
      </c>
      <c r="C73" s="135" t="s">
        <v>492</v>
      </c>
      <c r="D73" s="117" t="s">
        <v>493</v>
      </c>
      <c r="E73" s="272">
        <v>700000</v>
      </c>
      <c r="F73" s="272">
        <v>700000</v>
      </c>
      <c r="G73" s="133">
        <v>371578</v>
      </c>
      <c r="H73" s="142">
        <f t="shared" si="1"/>
        <v>0.53082571428571423</v>
      </c>
    </row>
    <row r="74" spans="1:10" ht="15" customHeight="1" x14ac:dyDescent="0.2">
      <c r="A74" s="100">
        <v>68</v>
      </c>
      <c r="B74" s="101" t="s">
        <v>316</v>
      </c>
      <c r="C74" s="102" t="s">
        <v>32</v>
      </c>
      <c r="D74" s="102" t="s">
        <v>494</v>
      </c>
      <c r="E74" s="275">
        <v>3000000</v>
      </c>
      <c r="F74" s="275">
        <v>3000000</v>
      </c>
      <c r="G74" s="134">
        <v>1928972</v>
      </c>
      <c r="H74" s="104">
        <f t="shared" ref="H74:H96" si="5">G74/F74</f>
        <v>0.64299066666666671</v>
      </c>
    </row>
    <row r="75" spans="1:10" ht="15" customHeight="1" x14ac:dyDescent="0.2">
      <c r="A75" s="100">
        <v>69</v>
      </c>
      <c r="B75" s="101" t="s">
        <v>317</v>
      </c>
      <c r="C75" s="102" t="s">
        <v>495</v>
      </c>
      <c r="D75" s="102" t="s">
        <v>496</v>
      </c>
      <c r="E75" s="275">
        <f>SUM(E76:E79)</f>
        <v>146788844</v>
      </c>
      <c r="F75" s="275">
        <f t="shared" ref="F75:G75" si="6">SUM(F76:F79)</f>
        <v>378222074</v>
      </c>
      <c r="G75" s="275">
        <f t="shared" si="6"/>
        <v>50955302</v>
      </c>
      <c r="H75" s="104">
        <f t="shared" si="5"/>
        <v>0.13472323669823671</v>
      </c>
    </row>
    <row r="76" spans="1:10" ht="15" customHeight="1" x14ac:dyDescent="0.2">
      <c r="A76" s="100">
        <v>70</v>
      </c>
      <c r="B76" s="106" t="s">
        <v>427</v>
      </c>
      <c r="C76" s="107" t="s">
        <v>497</v>
      </c>
      <c r="D76" s="107" t="s">
        <v>498</v>
      </c>
      <c r="E76" s="256">
        <v>3318309</v>
      </c>
      <c r="F76" s="256">
        <v>4557683</v>
      </c>
      <c r="G76" s="115">
        <v>4557683</v>
      </c>
      <c r="H76" s="141">
        <f t="shared" si="5"/>
        <v>1</v>
      </c>
    </row>
    <row r="77" spans="1:10" ht="15" customHeight="1" x14ac:dyDescent="0.2">
      <c r="A77" s="100">
        <v>71</v>
      </c>
      <c r="B77" s="106" t="s">
        <v>429</v>
      </c>
      <c r="C77" s="107" t="s">
        <v>499</v>
      </c>
      <c r="D77" s="107" t="s">
        <v>500</v>
      </c>
      <c r="E77" s="256">
        <v>35526434</v>
      </c>
      <c r="F77" s="256">
        <v>37326002</v>
      </c>
      <c r="G77" s="115">
        <v>36908754</v>
      </c>
      <c r="H77" s="141">
        <f t="shared" si="5"/>
        <v>0.98882151911152982</v>
      </c>
    </row>
    <row r="78" spans="1:10" ht="15" customHeight="1" x14ac:dyDescent="0.2">
      <c r="A78" s="100">
        <v>72</v>
      </c>
      <c r="B78" s="106" t="s">
        <v>501</v>
      </c>
      <c r="C78" s="107" t="s">
        <v>502</v>
      </c>
      <c r="D78" s="107" t="s">
        <v>503</v>
      </c>
      <c r="E78" s="256">
        <v>9150000</v>
      </c>
      <c r="F78" s="256">
        <v>9875000</v>
      </c>
      <c r="G78" s="115">
        <v>9488865</v>
      </c>
      <c r="H78" s="141">
        <f t="shared" si="5"/>
        <v>0.96089772151898734</v>
      </c>
    </row>
    <row r="79" spans="1:10" ht="15" customHeight="1" x14ac:dyDescent="0.2">
      <c r="A79" s="100">
        <v>73</v>
      </c>
      <c r="B79" s="106" t="s">
        <v>504</v>
      </c>
      <c r="C79" s="107" t="s">
        <v>81</v>
      </c>
      <c r="D79" s="107" t="s">
        <v>505</v>
      </c>
      <c r="E79" s="256">
        <v>98794101</v>
      </c>
      <c r="F79" s="256">
        <v>326463389</v>
      </c>
      <c r="G79" s="115">
        <v>0</v>
      </c>
      <c r="H79" s="141">
        <f t="shared" si="5"/>
        <v>0</v>
      </c>
    </row>
    <row r="80" spans="1:10" ht="15" customHeight="1" x14ac:dyDescent="0.2">
      <c r="A80" s="100">
        <v>74</v>
      </c>
      <c r="B80" s="137" t="s">
        <v>240</v>
      </c>
      <c r="C80" s="372" t="s">
        <v>80</v>
      </c>
      <c r="D80" s="373"/>
      <c r="E80" s="328">
        <f>E51+E62+E63+E74+E75</f>
        <v>468320640</v>
      </c>
      <c r="F80" s="328">
        <f t="shared" ref="F80:G80" si="7">F51+F62+F63+F74+F75</f>
        <v>746490148</v>
      </c>
      <c r="G80" s="328">
        <f t="shared" si="7"/>
        <v>407759714</v>
      </c>
      <c r="H80" s="144">
        <f t="shared" si="5"/>
        <v>0.54623589486408064</v>
      </c>
      <c r="I80" s="105"/>
      <c r="J80" s="30"/>
    </row>
    <row r="81" spans="1:14" ht="15" customHeight="1" x14ac:dyDescent="0.2">
      <c r="A81" s="100">
        <v>75</v>
      </c>
      <c r="B81" s="101" t="s">
        <v>318</v>
      </c>
      <c r="C81" s="102" t="s">
        <v>159</v>
      </c>
      <c r="D81" s="102" t="s">
        <v>506</v>
      </c>
      <c r="E81" s="103">
        <f>SUM(E82:E85)</f>
        <v>84603828</v>
      </c>
      <c r="F81" s="103">
        <f>SUM(F82:F85)</f>
        <v>93573036</v>
      </c>
      <c r="G81" s="103">
        <f>SUM(G82:G85)</f>
        <v>60973449</v>
      </c>
      <c r="H81" s="104">
        <f t="shared" si="5"/>
        <v>0.65161345197776843</v>
      </c>
    </row>
    <row r="82" spans="1:14" s="120" customFormat="1" ht="15" customHeight="1" x14ac:dyDescent="0.2">
      <c r="A82" s="100">
        <v>76</v>
      </c>
      <c r="B82" s="106" t="s">
        <v>432</v>
      </c>
      <c r="C82" s="107" t="s">
        <v>507</v>
      </c>
      <c r="D82" s="107" t="s">
        <v>508</v>
      </c>
      <c r="E82" s="256">
        <v>67974895</v>
      </c>
      <c r="F82" s="256">
        <v>67974895</v>
      </c>
      <c r="G82" s="115">
        <v>40503562</v>
      </c>
      <c r="H82" s="141">
        <f t="shared" si="5"/>
        <v>0.59586060412450803</v>
      </c>
      <c r="J82" s="121"/>
    </row>
    <row r="83" spans="1:14" ht="15" customHeight="1" x14ac:dyDescent="0.2">
      <c r="A83" s="100">
        <v>77</v>
      </c>
      <c r="B83" s="106" t="s">
        <v>434</v>
      </c>
      <c r="C83" s="107" t="s">
        <v>510</v>
      </c>
      <c r="D83" s="107" t="s">
        <v>511</v>
      </c>
      <c r="E83" s="256">
        <v>200000</v>
      </c>
      <c r="F83" s="256">
        <v>410228</v>
      </c>
      <c r="G83" s="115">
        <v>392253</v>
      </c>
      <c r="H83" s="141">
        <f t="shared" si="5"/>
        <v>0.95618290316604426</v>
      </c>
    </row>
    <row r="84" spans="1:14" ht="15" customHeight="1" x14ac:dyDescent="0.2">
      <c r="A84" s="100">
        <v>78</v>
      </c>
      <c r="B84" s="106" t="s">
        <v>509</v>
      </c>
      <c r="C84" s="107" t="s">
        <v>513</v>
      </c>
      <c r="D84" s="107" t="s">
        <v>514</v>
      </c>
      <c r="E84" s="256">
        <v>6381071</v>
      </c>
      <c r="F84" s="256">
        <v>13233210</v>
      </c>
      <c r="G84" s="115">
        <v>13177801</v>
      </c>
      <c r="H84" s="141">
        <f t="shared" si="5"/>
        <v>0.99581288289084813</v>
      </c>
    </row>
    <row r="85" spans="1:14" ht="15" customHeight="1" x14ac:dyDescent="0.2">
      <c r="A85" s="100">
        <v>79</v>
      </c>
      <c r="B85" s="106" t="s">
        <v>512</v>
      </c>
      <c r="C85" s="107" t="s">
        <v>515</v>
      </c>
      <c r="D85" s="107" t="s">
        <v>516</v>
      </c>
      <c r="E85" s="256">
        <v>10047862</v>
      </c>
      <c r="F85" s="256">
        <v>11954703</v>
      </c>
      <c r="G85" s="115">
        <v>6899833</v>
      </c>
      <c r="H85" s="141">
        <f t="shared" si="5"/>
        <v>0.57716473592024831</v>
      </c>
    </row>
    <row r="86" spans="1:14" ht="15" customHeight="1" x14ac:dyDescent="0.2">
      <c r="A86" s="100">
        <v>80</v>
      </c>
      <c r="B86" s="139" t="s">
        <v>319</v>
      </c>
      <c r="C86" s="102" t="s">
        <v>160</v>
      </c>
      <c r="D86" s="102" t="s">
        <v>517</v>
      </c>
      <c r="E86" s="103">
        <f>SUM(E87:E89)</f>
        <v>33848640</v>
      </c>
      <c r="F86" s="103">
        <f>SUM(F87:F89)</f>
        <v>34103009</v>
      </c>
      <c r="G86" s="103">
        <f>SUM(G87:G89)</f>
        <v>7894792</v>
      </c>
      <c r="H86" s="104">
        <f t="shared" si="5"/>
        <v>0.23149839945208353</v>
      </c>
    </row>
    <row r="87" spans="1:14" ht="15" customHeight="1" x14ac:dyDescent="0.2">
      <c r="A87" s="100">
        <v>81</v>
      </c>
      <c r="B87" s="106" t="s">
        <v>436</v>
      </c>
      <c r="C87" s="107" t="s">
        <v>518</v>
      </c>
      <c r="D87" s="107" t="s">
        <v>519</v>
      </c>
      <c r="E87" s="256">
        <v>25392622</v>
      </c>
      <c r="F87" s="256">
        <v>25392622</v>
      </c>
      <c r="G87" s="115">
        <v>4787624</v>
      </c>
      <c r="H87" s="141">
        <f t="shared" si="5"/>
        <v>0.18854390066531923</v>
      </c>
    </row>
    <row r="88" spans="1:14" ht="15" customHeight="1" x14ac:dyDescent="0.2">
      <c r="A88" s="100">
        <v>82</v>
      </c>
      <c r="B88" s="183" t="s">
        <v>520</v>
      </c>
      <c r="C88" s="12" t="s">
        <v>775</v>
      </c>
      <c r="D88" s="12" t="s">
        <v>776</v>
      </c>
      <c r="E88" s="256">
        <v>1259843</v>
      </c>
      <c r="F88" s="256">
        <v>1514212</v>
      </c>
      <c r="G88" s="115">
        <v>1514212</v>
      </c>
      <c r="H88" s="141">
        <f t="shared" si="5"/>
        <v>1</v>
      </c>
    </row>
    <row r="89" spans="1:14" ht="15" customHeight="1" x14ac:dyDescent="0.2">
      <c r="A89" s="100">
        <v>83</v>
      </c>
      <c r="B89" s="106" t="s">
        <v>520</v>
      </c>
      <c r="C89" s="107" t="s">
        <v>521</v>
      </c>
      <c r="D89" s="107" t="s">
        <v>522</v>
      </c>
      <c r="E89" s="256">
        <v>7196175</v>
      </c>
      <c r="F89" s="256">
        <v>7196175</v>
      </c>
      <c r="G89" s="115">
        <v>1592956</v>
      </c>
      <c r="H89" s="141">
        <f t="shared" si="5"/>
        <v>0.22136148717895271</v>
      </c>
    </row>
    <row r="90" spans="1:14" ht="15" customHeight="1" x14ac:dyDescent="0.2">
      <c r="A90" s="100">
        <v>84</v>
      </c>
      <c r="B90" s="101" t="s">
        <v>320</v>
      </c>
      <c r="C90" s="102" t="s">
        <v>342</v>
      </c>
      <c r="D90" s="102" t="s">
        <v>523</v>
      </c>
      <c r="E90" s="103">
        <v>0</v>
      </c>
      <c r="F90" s="103">
        <v>0</v>
      </c>
      <c r="G90" s="103">
        <v>0</v>
      </c>
      <c r="H90" s="145"/>
    </row>
    <row r="91" spans="1:14" ht="15" customHeight="1" x14ac:dyDescent="0.2">
      <c r="A91" s="100">
        <v>85</v>
      </c>
      <c r="B91" s="128" t="s">
        <v>241</v>
      </c>
      <c r="C91" s="372" t="s">
        <v>116</v>
      </c>
      <c r="D91" s="373"/>
      <c r="E91" s="125">
        <f>E81+E86+E90</f>
        <v>118452468</v>
      </c>
      <c r="F91" s="125">
        <f>F81+F86+F90</f>
        <v>127676045</v>
      </c>
      <c r="G91" s="125">
        <f>G81+G86+G90</f>
        <v>68868241</v>
      </c>
      <c r="H91" s="136">
        <f t="shared" si="5"/>
        <v>0.5393982951147962</v>
      </c>
      <c r="J91" s="30"/>
      <c r="K91" s="105"/>
      <c r="L91" s="105"/>
      <c r="M91" s="105"/>
      <c r="N91" s="105"/>
    </row>
    <row r="92" spans="1:14" ht="15" customHeight="1" x14ac:dyDescent="0.2">
      <c r="A92" s="100">
        <v>86</v>
      </c>
      <c r="B92" s="128" t="s">
        <v>321</v>
      </c>
      <c r="C92" s="140" t="s">
        <v>84</v>
      </c>
      <c r="D92" s="140" t="s">
        <v>524</v>
      </c>
      <c r="E92" s="125">
        <f>SUM(E93:E94)</f>
        <v>39821892</v>
      </c>
      <c r="F92" s="125">
        <f>SUM(F93:F94)</f>
        <v>40463807</v>
      </c>
      <c r="G92" s="125">
        <f>SUM(G93:G94)</f>
        <v>40463807</v>
      </c>
      <c r="H92" s="136">
        <f t="shared" si="5"/>
        <v>1</v>
      </c>
    </row>
    <row r="93" spans="1:14" ht="15" customHeight="1" x14ac:dyDescent="0.2">
      <c r="A93" s="100">
        <v>87</v>
      </c>
      <c r="B93" s="106" t="s">
        <v>525</v>
      </c>
      <c r="C93" s="107" t="s">
        <v>526</v>
      </c>
      <c r="D93" s="107" t="s">
        <v>527</v>
      </c>
      <c r="E93" s="74">
        <v>2171220</v>
      </c>
      <c r="F93" s="74">
        <v>4579391</v>
      </c>
      <c r="G93" s="108">
        <v>4579391</v>
      </c>
      <c r="H93" s="109">
        <f t="shared" si="5"/>
        <v>1</v>
      </c>
      <c r="J93" s="127"/>
    </row>
    <row r="94" spans="1:14" ht="15" customHeight="1" x14ac:dyDescent="0.2">
      <c r="A94" s="100">
        <v>88</v>
      </c>
      <c r="B94" s="106" t="s">
        <v>528</v>
      </c>
      <c r="C94" s="107" t="s">
        <v>529</v>
      </c>
      <c r="D94" s="107" t="s">
        <v>530</v>
      </c>
      <c r="E94" s="74">
        <v>37650672</v>
      </c>
      <c r="F94" s="74">
        <v>35884416</v>
      </c>
      <c r="G94" s="115">
        <v>35884416</v>
      </c>
      <c r="H94" s="109">
        <f t="shared" si="5"/>
        <v>1</v>
      </c>
    </row>
    <row r="95" spans="1:14" ht="15" customHeight="1" x14ac:dyDescent="0.2">
      <c r="A95" s="100">
        <v>89</v>
      </c>
      <c r="B95" s="128" t="s">
        <v>242</v>
      </c>
      <c r="C95" s="372" t="s">
        <v>84</v>
      </c>
      <c r="D95" s="373"/>
      <c r="E95" s="138">
        <f>E92</f>
        <v>39821892</v>
      </c>
      <c r="F95" s="138">
        <f t="shared" ref="F95:G95" si="8">F92</f>
        <v>40463807</v>
      </c>
      <c r="G95" s="138">
        <f t="shared" si="8"/>
        <v>40463807</v>
      </c>
      <c r="H95" s="144">
        <f t="shared" si="5"/>
        <v>1</v>
      </c>
      <c r="J95" s="30"/>
    </row>
    <row r="96" spans="1:14" ht="15" customHeight="1" x14ac:dyDescent="0.2">
      <c r="A96" s="100">
        <v>90</v>
      </c>
      <c r="B96" s="374" t="s">
        <v>531</v>
      </c>
      <c r="C96" s="374"/>
      <c r="D96" s="129"/>
      <c r="E96" s="130">
        <f>E51+E62+E63+E74+E75+E81+E86+E90+E92</f>
        <v>626595000</v>
      </c>
      <c r="F96" s="130">
        <f>F51+F62+F63+F74+F75+F81+F86+F90+F92</f>
        <v>914630000</v>
      </c>
      <c r="G96" s="130">
        <f>G51+G62+G63+G74+G75+G81+G86+G90+G92</f>
        <v>517091762</v>
      </c>
      <c r="H96" s="131">
        <f t="shared" si="5"/>
        <v>0.5653562227348764</v>
      </c>
    </row>
  </sheetData>
  <sheetProtection selectLockedCells="1" selectUnlockedCells="1"/>
  <mergeCells count="11">
    <mergeCell ref="B49:C49"/>
    <mergeCell ref="A4:H4"/>
    <mergeCell ref="B8:H8"/>
    <mergeCell ref="C37:D37"/>
    <mergeCell ref="C44:D44"/>
    <mergeCell ref="C48:D48"/>
    <mergeCell ref="B50:H50"/>
    <mergeCell ref="C80:D80"/>
    <mergeCell ref="C91:D91"/>
    <mergeCell ref="C95:D95"/>
    <mergeCell ref="B96:C96"/>
  </mergeCells>
  <phoneticPr fontId="14" type="noConversion"/>
  <pageMargins left="0.74791666666666667" right="0.74791666666666667" top="0.98402777777777772" bottom="0.98402777777777772" header="0.51180555555555551" footer="0.51180555555555551"/>
  <pageSetup paperSize="9" scale="92" firstPageNumber="0" orientation="portrait" r:id="rId1"/>
  <headerFooter alignWithMargins="0"/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53A36-4486-4486-AF14-5469155E9C75}">
  <dimension ref="A1:J45"/>
  <sheetViews>
    <sheetView zoomScaleNormal="100" workbookViewId="0"/>
  </sheetViews>
  <sheetFormatPr defaultColWidth="9.140625" defaultRowHeight="12.75" x14ac:dyDescent="0.2"/>
  <cols>
    <col min="1" max="2" width="5.7109375" style="30" customWidth="1"/>
    <col min="3" max="3" width="35.7109375" style="30" customWidth="1"/>
    <col min="4" max="4" width="5.7109375" style="30" customWidth="1"/>
    <col min="5" max="7" width="10.7109375" style="30" customWidth="1"/>
    <col min="8" max="8" width="8.28515625" style="30" customWidth="1"/>
    <col min="9" max="16384" width="9.140625" style="30"/>
  </cols>
  <sheetData>
    <row r="1" spans="1:10" ht="13.9" customHeight="1" x14ac:dyDescent="0.2">
      <c r="A1" s="31"/>
      <c r="B1" s="31"/>
      <c r="C1" s="31"/>
      <c r="D1" s="31"/>
      <c r="E1" s="31"/>
      <c r="F1" s="31"/>
      <c r="G1" s="31"/>
      <c r="H1" s="45" t="s">
        <v>230</v>
      </c>
    </row>
    <row r="2" spans="1:10" ht="13.9" customHeight="1" x14ac:dyDescent="0.2">
      <c r="A2" s="31"/>
      <c r="B2" s="31"/>
      <c r="C2" s="31"/>
      <c r="D2" s="31"/>
      <c r="E2" s="31"/>
      <c r="F2" s="31"/>
      <c r="G2" s="31"/>
      <c r="H2" s="45" t="str">
        <f>'1. melléklet'!E2</f>
        <v>az  5/2026. (V.29.) önkormányzati rendelethez</v>
      </c>
    </row>
    <row r="3" spans="1:10" s="27" customFormat="1" ht="13.9" customHeight="1" x14ac:dyDescent="0.2">
      <c r="A3" s="29"/>
      <c r="B3" s="29"/>
      <c r="C3" s="28"/>
      <c r="D3" s="28"/>
      <c r="E3" s="28"/>
      <c r="F3" s="28"/>
      <c r="G3" s="28"/>
    </row>
    <row r="4" spans="1:10" s="27" customFormat="1" ht="15" customHeight="1" x14ac:dyDescent="0.2">
      <c r="A4" s="370" t="s">
        <v>777</v>
      </c>
      <c r="B4" s="370"/>
      <c r="C4" s="370"/>
      <c r="D4" s="370"/>
      <c r="E4" s="370"/>
      <c r="F4" s="370"/>
      <c r="G4" s="370"/>
      <c r="H4" s="370"/>
    </row>
    <row r="5" spans="1:10" ht="6.6" customHeight="1" x14ac:dyDescent="0.25">
      <c r="A5" s="146"/>
      <c r="B5" s="146"/>
      <c r="C5" s="146"/>
      <c r="D5" s="146"/>
      <c r="H5" s="98"/>
    </row>
    <row r="6" spans="1:10" ht="15" customHeight="1" x14ac:dyDescent="0.2">
      <c r="A6" s="99"/>
      <c r="B6" s="100" t="s">
        <v>240</v>
      </c>
      <c r="C6" s="100" t="s">
        <v>252</v>
      </c>
      <c r="D6" s="100" t="s">
        <v>242</v>
      </c>
      <c r="E6" s="100" t="s">
        <v>243</v>
      </c>
      <c r="F6" s="100" t="s">
        <v>244</v>
      </c>
      <c r="G6" s="100" t="s">
        <v>245</v>
      </c>
      <c r="H6" s="99" t="s">
        <v>246</v>
      </c>
      <c r="J6" s="94"/>
    </row>
    <row r="7" spans="1:10" ht="24" x14ac:dyDescent="0.2">
      <c r="A7" s="100">
        <v>1</v>
      </c>
      <c r="B7" s="99" t="s">
        <v>69</v>
      </c>
      <c r="C7" s="100" t="s">
        <v>96</v>
      </c>
      <c r="D7" s="99" t="s">
        <v>362</v>
      </c>
      <c r="E7" s="62" t="s">
        <v>109</v>
      </c>
      <c r="F7" s="62" t="s">
        <v>110</v>
      </c>
      <c r="G7" s="62" t="s">
        <v>111</v>
      </c>
      <c r="H7" s="62" t="s">
        <v>113</v>
      </c>
    </row>
    <row r="8" spans="1:10" ht="15" customHeight="1" x14ac:dyDescent="0.2">
      <c r="A8" s="100">
        <v>2</v>
      </c>
      <c r="B8" s="371" t="s">
        <v>70</v>
      </c>
      <c r="C8" s="371"/>
      <c r="D8" s="371"/>
      <c r="E8" s="371"/>
      <c r="F8" s="371"/>
      <c r="G8" s="371"/>
      <c r="H8" s="371"/>
    </row>
    <row r="9" spans="1:10" s="27" customFormat="1" ht="15" customHeight="1" x14ac:dyDescent="0.2">
      <c r="A9" s="100">
        <v>3</v>
      </c>
      <c r="B9" s="101" t="s">
        <v>117</v>
      </c>
      <c r="C9" s="102" t="s">
        <v>20</v>
      </c>
      <c r="D9" s="102" t="s">
        <v>400</v>
      </c>
      <c r="E9" s="103">
        <f>SUM(E10:E13)</f>
        <v>1669600</v>
      </c>
      <c r="F9" s="103">
        <f>SUM(F10:F13)</f>
        <v>1275856</v>
      </c>
      <c r="G9" s="103">
        <f>SUM(G10:G13)</f>
        <v>1276063</v>
      </c>
      <c r="H9" s="104">
        <f>G9/F9</f>
        <v>1.0001622440149986</v>
      </c>
      <c r="I9" s="147"/>
    </row>
    <row r="10" spans="1:10" s="27" customFormat="1" ht="15" customHeight="1" x14ac:dyDescent="0.2">
      <c r="A10" s="100">
        <v>4</v>
      </c>
      <c r="B10" s="106" t="s">
        <v>366</v>
      </c>
      <c r="C10" s="107" t="s">
        <v>408</v>
      </c>
      <c r="D10" s="107" t="s">
        <v>409</v>
      </c>
      <c r="E10" s="74">
        <v>1300000</v>
      </c>
      <c r="F10" s="74">
        <v>1013486</v>
      </c>
      <c r="G10" s="74">
        <v>1013693</v>
      </c>
      <c r="H10" s="109">
        <f t="shared" ref="H10:H14" si="0">G10/F10</f>
        <v>1.0002042455445856</v>
      </c>
      <c r="I10" s="147"/>
    </row>
    <row r="11" spans="1:10" s="27" customFormat="1" ht="15" customHeight="1" x14ac:dyDescent="0.2">
      <c r="A11" s="100">
        <v>5</v>
      </c>
      <c r="B11" s="106" t="s">
        <v>384</v>
      </c>
      <c r="C11" s="107" t="s">
        <v>532</v>
      </c>
      <c r="D11" s="107" t="s">
        <v>533</v>
      </c>
      <c r="E11" s="74">
        <v>369600</v>
      </c>
      <c r="F11" s="74">
        <v>262200</v>
      </c>
      <c r="G11" s="74">
        <v>262200</v>
      </c>
      <c r="H11" s="109">
        <f t="shared" si="0"/>
        <v>1</v>
      </c>
      <c r="I11" s="147"/>
    </row>
    <row r="12" spans="1:10" s="27" customFormat="1" ht="15" customHeight="1" x14ac:dyDescent="0.2">
      <c r="A12" s="100">
        <v>6</v>
      </c>
      <c r="B12" s="106" t="s">
        <v>534</v>
      </c>
      <c r="C12" s="107" t="s">
        <v>418</v>
      </c>
      <c r="D12" s="107" t="s">
        <v>419</v>
      </c>
      <c r="E12" s="74">
        <v>0</v>
      </c>
      <c r="F12" s="74">
        <v>167</v>
      </c>
      <c r="G12" s="74">
        <v>167</v>
      </c>
      <c r="H12" s="109">
        <f t="shared" si="0"/>
        <v>1</v>
      </c>
      <c r="I12" s="147"/>
    </row>
    <row r="13" spans="1:10" s="27" customFormat="1" ht="15" customHeight="1" x14ac:dyDescent="0.2">
      <c r="A13" s="100">
        <v>7</v>
      </c>
      <c r="B13" s="106" t="s">
        <v>664</v>
      </c>
      <c r="C13" s="107" t="s">
        <v>164</v>
      </c>
      <c r="D13" s="107" t="s">
        <v>421</v>
      </c>
      <c r="E13" s="74">
        <v>0</v>
      </c>
      <c r="F13" s="74">
        <v>3</v>
      </c>
      <c r="G13" s="74">
        <v>3</v>
      </c>
      <c r="H13" s="109">
        <f t="shared" si="0"/>
        <v>1</v>
      </c>
      <c r="I13" s="147"/>
    </row>
    <row r="14" spans="1:10" ht="15.75" customHeight="1" x14ac:dyDescent="0.2">
      <c r="A14" s="100">
        <v>8</v>
      </c>
      <c r="B14" s="124" t="s">
        <v>240</v>
      </c>
      <c r="C14" s="375" t="s">
        <v>20</v>
      </c>
      <c r="D14" s="376"/>
      <c r="E14" s="125">
        <f>E9</f>
        <v>1669600</v>
      </c>
      <c r="F14" s="125">
        <f t="shared" ref="F14:G14" si="1">F9</f>
        <v>1275856</v>
      </c>
      <c r="G14" s="125">
        <f t="shared" si="1"/>
        <v>1276063</v>
      </c>
      <c r="H14" s="104">
        <f t="shared" si="0"/>
        <v>1.0001622440149986</v>
      </c>
      <c r="I14" s="126"/>
    </row>
    <row r="15" spans="1:10" ht="15.75" customHeight="1" x14ac:dyDescent="0.2">
      <c r="A15" s="100">
        <v>9</v>
      </c>
      <c r="B15" s="124" t="s">
        <v>252</v>
      </c>
      <c r="C15" s="375" t="s">
        <v>313</v>
      </c>
      <c r="D15" s="376"/>
      <c r="E15" s="125">
        <v>0</v>
      </c>
      <c r="F15" s="125">
        <v>0</v>
      </c>
      <c r="G15" s="125">
        <v>0</v>
      </c>
      <c r="H15" s="148"/>
    </row>
    <row r="16" spans="1:10" ht="15" customHeight="1" x14ac:dyDescent="0.2">
      <c r="A16" s="100">
        <v>10</v>
      </c>
      <c r="B16" s="101" t="s">
        <v>118</v>
      </c>
      <c r="C16" s="122" t="s">
        <v>535</v>
      </c>
      <c r="D16" s="122" t="s">
        <v>442</v>
      </c>
      <c r="E16" s="275">
        <v>64728</v>
      </c>
      <c r="F16" s="275">
        <v>64728</v>
      </c>
      <c r="G16" s="275">
        <v>64728</v>
      </c>
      <c r="H16" s="104">
        <f t="shared" ref="H16:H19" si="2">G16/F16</f>
        <v>1</v>
      </c>
    </row>
    <row r="17" spans="1:10" ht="15" customHeight="1" x14ac:dyDescent="0.2">
      <c r="A17" s="100">
        <v>11</v>
      </c>
      <c r="B17" s="101" t="s">
        <v>119</v>
      </c>
      <c r="C17" s="102" t="s">
        <v>536</v>
      </c>
      <c r="D17" s="102" t="s">
        <v>537</v>
      </c>
      <c r="E17" s="275">
        <v>37650672</v>
      </c>
      <c r="F17" s="275">
        <v>35884416</v>
      </c>
      <c r="G17" s="275">
        <v>35884416</v>
      </c>
      <c r="H17" s="104">
        <f t="shared" si="2"/>
        <v>1</v>
      </c>
    </row>
    <row r="18" spans="1:10" ht="15" customHeight="1" x14ac:dyDescent="0.2">
      <c r="A18" s="100">
        <v>12</v>
      </c>
      <c r="B18" s="128" t="s">
        <v>242</v>
      </c>
      <c r="C18" s="375" t="s">
        <v>225</v>
      </c>
      <c r="D18" s="376"/>
      <c r="E18" s="125">
        <f>SUM(E16:E17)</f>
        <v>37715400</v>
      </c>
      <c r="F18" s="125">
        <f>SUM(F16:F17)</f>
        <v>35949144</v>
      </c>
      <c r="G18" s="125">
        <f>SUM(G16:G17)</f>
        <v>35949144</v>
      </c>
      <c r="H18" s="109">
        <f t="shared" si="2"/>
        <v>1</v>
      </c>
    </row>
    <row r="19" spans="1:10" ht="15" customHeight="1" x14ac:dyDescent="0.2">
      <c r="A19" s="100">
        <v>13</v>
      </c>
      <c r="B19" s="380" t="s">
        <v>538</v>
      </c>
      <c r="C19" s="381"/>
      <c r="D19" s="382"/>
      <c r="E19" s="130">
        <f>E14+E15+E18</f>
        <v>39385000</v>
      </c>
      <c r="F19" s="130">
        <f t="shared" ref="F19:G19" si="3">F14+F15+F18</f>
        <v>37225000</v>
      </c>
      <c r="G19" s="130">
        <f t="shared" si="3"/>
        <v>37225207</v>
      </c>
      <c r="H19" s="131">
        <f t="shared" si="2"/>
        <v>1.0000055607790463</v>
      </c>
    </row>
    <row r="20" spans="1:10" ht="15" customHeight="1" x14ac:dyDescent="0.2">
      <c r="A20" s="100">
        <v>14</v>
      </c>
      <c r="B20" s="377" t="s">
        <v>79</v>
      </c>
      <c r="C20" s="378"/>
      <c r="D20" s="378"/>
      <c r="E20" s="378"/>
      <c r="F20" s="378"/>
      <c r="G20" s="378"/>
      <c r="H20" s="379"/>
    </row>
    <row r="21" spans="1:10" s="27" customFormat="1" ht="15" customHeight="1" x14ac:dyDescent="0.2">
      <c r="A21" s="100">
        <v>15</v>
      </c>
      <c r="B21" s="149" t="s">
        <v>117</v>
      </c>
      <c r="C21" s="140" t="s">
        <v>30</v>
      </c>
      <c r="D21" s="140" t="s">
        <v>447</v>
      </c>
      <c r="E21" s="125">
        <f>E22+E28</f>
        <v>25398700</v>
      </c>
      <c r="F21" s="125">
        <f>F22+F28</f>
        <v>26487080</v>
      </c>
      <c r="G21" s="125">
        <f>G22+G28</f>
        <v>26487080</v>
      </c>
      <c r="H21" s="136">
        <f t="shared" ref="H21:H24" si="4">G21/F21</f>
        <v>1</v>
      </c>
    </row>
    <row r="22" spans="1:10" s="27" customFormat="1" ht="15" customHeight="1" x14ac:dyDescent="0.2">
      <c r="A22" s="100">
        <v>16</v>
      </c>
      <c r="B22" s="183" t="s">
        <v>366</v>
      </c>
      <c r="C22" s="12" t="s">
        <v>448</v>
      </c>
      <c r="D22" s="12" t="s">
        <v>449</v>
      </c>
      <c r="E22" s="74">
        <f>SUM(E23:E27)</f>
        <v>25000500</v>
      </c>
      <c r="F22" s="74">
        <f>SUM(F23:F27)</f>
        <v>26002597</v>
      </c>
      <c r="G22" s="74">
        <f>SUM(G23:G27)</f>
        <v>26002597</v>
      </c>
      <c r="H22" s="109">
        <f t="shared" si="4"/>
        <v>1</v>
      </c>
    </row>
    <row r="23" spans="1:10" s="27" customFormat="1" ht="15" customHeight="1" x14ac:dyDescent="0.2">
      <c r="A23" s="100">
        <v>17</v>
      </c>
      <c r="B23" s="276" t="s">
        <v>368</v>
      </c>
      <c r="C23" s="277" t="s">
        <v>166</v>
      </c>
      <c r="D23" s="278" t="s">
        <v>450</v>
      </c>
      <c r="E23" s="271">
        <v>23332140</v>
      </c>
      <c r="F23" s="271">
        <v>23512140</v>
      </c>
      <c r="G23" s="271">
        <v>23512140</v>
      </c>
      <c r="H23" s="114">
        <f t="shared" si="4"/>
        <v>1</v>
      </c>
    </row>
    <row r="24" spans="1:10" s="27" customFormat="1" ht="15" customHeight="1" x14ac:dyDescent="0.2">
      <c r="A24" s="100">
        <v>18</v>
      </c>
      <c r="B24" s="276" t="s">
        <v>371</v>
      </c>
      <c r="C24" s="277" t="s">
        <v>451</v>
      </c>
      <c r="D24" s="278" t="s">
        <v>452</v>
      </c>
      <c r="E24" s="271">
        <v>300000</v>
      </c>
      <c r="F24" s="271">
        <v>1150000</v>
      </c>
      <c r="G24" s="271">
        <v>1150000</v>
      </c>
      <c r="H24" s="114">
        <f t="shared" si="4"/>
        <v>1</v>
      </c>
    </row>
    <row r="25" spans="1:10" s="27" customFormat="1" ht="15" customHeight="1" x14ac:dyDescent="0.2">
      <c r="A25" s="100">
        <v>19</v>
      </c>
      <c r="B25" s="276" t="s">
        <v>374</v>
      </c>
      <c r="C25" s="277" t="s">
        <v>168</v>
      </c>
      <c r="D25" s="278" t="s">
        <v>453</v>
      </c>
      <c r="E25" s="271">
        <v>937500</v>
      </c>
      <c r="F25" s="271">
        <v>937500</v>
      </c>
      <c r="G25" s="271">
        <v>937500</v>
      </c>
      <c r="H25" s="114">
        <f t="shared" ref="H25:H30" si="5">G25/F25</f>
        <v>1</v>
      </c>
    </row>
    <row r="26" spans="1:10" s="27" customFormat="1" ht="15" customHeight="1" x14ac:dyDescent="0.2">
      <c r="A26" s="100">
        <v>20</v>
      </c>
      <c r="B26" s="276" t="s">
        <v>377</v>
      </c>
      <c r="C26" s="277" t="s">
        <v>454</v>
      </c>
      <c r="D26" s="278" t="s">
        <v>455</v>
      </c>
      <c r="E26" s="271">
        <v>300000</v>
      </c>
      <c r="F26" s="271">
        <v>272097</v>
      </c>
      <c r="G26" s="271">
        <v>272097</v>
      </c>
      <c r="H26" s="114">
        <f t="shared" si="5"/>
        <v>1</v>
      </c>
    </row>
    <row r="27" spans="1:10" s="27" customFormat="1" ht="15" customHeight="1" x14ac:dyDescent="0.2">
      <c r="A27" s="100">
        <v>21</v>
      </c>
      <c r="B27" s="276" t="s">
        <v>380</v>
      </c>
      <c r="C27" s="329" t="s">
        <v>456</v>
      </c>
      <c r="D27" s="278" t="s">
        <v>457</v>
      </c>
      <c r="E27" s="271">
        <v>130860</v>
      </c>
      <c r="F27" s="271">
        <v>130860</v>
      </c>
      <c r="G27" s="271">
        <v>130860</v>
      </c>
      <c r="H27" s="114">
        <f t="shared" si="5"/>
        <v>1</v>
      </c>
    </row>
    <row r="28" spans="1:10" ht="15" customHeight="1" x14ac:dyDescent="0.2">
      <c r="A28" s="100">
        <v>22</v>
      </c>
      <c r="B28" s="106" t="s">
        <v>384</v>
      </c>
      <c r="C28" s="107" t="s">
        <v>458</v>
      </c>
      <c r="D28" s="107" t="s">
        <v>459</v>
      </c>
      <c r="E28" s="74">
        <f>SUM(E29:E30)</f>
        <v>398200</v>
      </c>
      <c r="F28" s="74">
        <f>SUM(F29:F30)</f>
        <v>484483</v>
      </c>
      <c r="G28" s="74">
        <f>SUM(G29:G30)</f>
        <v>484483</v>
      </c>
      <c r="H28" s="109">
        <f t="shared" si="5"/>
        <v>1</v>
      </c>
      <c r="J28" s="94"/>
    </row>
    <row r="29" spans="1:10" s="27" customFormat="1" ht="24" x14ac:dyDescent="0.2">
      <c r="A29" s="100">
        <v>23</v>
      </c>
      <c r="B29" s="116" t="s">
        <v>460</v>
      </c>
      <c r="C29" s="150" t="s">
        <v>539</v>
      </c>
      <c r="D29" s="117" t="s">
        <v>465</v>
      </c>
      <c r="E29" s="271">
        <v>373200</v>
      </c>
      <c r="F29" s="271">
        <v>418200</v>
      </c>
      <c r="G29" s="271">
        <v>418200</v>
      </c>
      <c r="H29" s="114">
        <f t="shared" si="5"/>
        <v>1</v>
      </c>
    </row>
    <row r="30" spans="1:10" s="27" customFormat="1" ht="15" customHeight="1" x14ac:dyDescent="0.2">
      <c r="A30" s="100">
        <v>24</v>
      </c>
      <c r="B30" s="116" t="s">
        <v>463</v>
      </c>
      <c r="C30" s="117" t="s">
        <v>540</v>
      </c>
      <c r="D30" s="117" t="s">
        <v>468</v>
      </c>
      <c r="E30" s="271">
        <v>25000</v>
      </c>
      <c r="F30" s="271">
        <v>66283</v>
      </c>
      <c r="G30" s="271">
        <v>66283</v>
      </c>
      <c r="H30" s="114">
        <f t="shared" si="5"/>
        <v>1</v>
      </c>
    </row>
    <row r="31" spans="1:10" s="27" customFormat="1" ht="15" customHeight="1" x14ac:dyDescent="0.2">
      <c r="A31" s="100">
        <v>25</v>
      </c>
      <c r="B31" s="149" t="s">
        <v>118</v>
      </c>
      <c r="C31" s="140" t="s">
        <v>469</v>
      </c>
      <c r="D31" s="140" t="s">
        <v>470</v>
      </c>
      <c r="E31" s="85">
        <v>3405845</v>
      </c>
      <c r="F31" s="85">
        <v>3516748</v>
      </c>
      <c r="G31" s="85">
        <v>3516748</v>
      </c>
      <c r="H31" s="136">
        <f t="shared" ref="H31:H36" si="6">G31/F31</f>
        <v>1</v>
      </c>
    </row>
    <row r="32" spans="1:10" s="27" customFormat="1" ht="15" customHeight="1" x14ac:dyDescent="0.2">
      <c r="A32" s="100">
        <v>26</v>
      </c>
      <c r="B32" s="149" t="s">
        <v>119</v>
      </c>
      <c r="C32" s="140" t="s">
        <v>31</v>
      </c>
      <c r="D32" s="140" t="s">
        <v>471</v>
      </c>
      <c r="E32" s="125">
        <f>SUM(E33:E37)</f>
        <v>10580455</v>
      </c>
      <c r="F32" s="125">
        <f>SUM(F33:F37)</f>
        <v>7221172</v>
      </c>
      <c r="G32" s="125">
        <f>SUM(G33:G37)</f>
        <v>6677900</v>
      </c>
      <c r="H32" s="136">
        <f t="shared" si="6"/>
        <v>0.92476678300973858</v>
      </c>
    </row>
    <row r="33" spans="1:9" s="27" customFormat="1" ht="15" customHeight="1" x14ac:dyDescent="0.2">
      <c r="A33" s="100">
        <v>27</v>
      </c>
      <c r="B33" s="183" t="s">
        <v>401</v>
      </c>
      <c r="C33" s="12" t="s">
        <v>472</v>
      </c>
      <c r="D33" s="12" t="s">
        <v>473</v>
      </c>
      <c r="E33" s="74">
        <v>700000</v>
      </c>
      <c r="F33" s="74">
        <v>650000</v>
      </c>
      <c r="G33" s="74">
        <v>555647</v>
      </c>
      <c r="H33" s="109">
        <f t="shared" si="6"/>
        <v>0.85484153846153843</v>
      </c>
    </row>
    <row r="34" spans="1:9" s="27" customFormat="1" ht="15" customHeight="1" x14ac:dyDescent="0.2">
      <c r="A34" s="100">
        <v>28</v>
      </c>
      <c r="B34" s="183" t="s">
        <v>404</v>
      </c>
      <c r="C34" s="12" t="s">
        <v>474</v>
      </c>
      <c r="D34" s="12" t="s">
        <v>475</v>
      </c>
      <c r="E34" s="74">
        <v>85000</v>
      </c>
      <c r="F34" s="74">
        <v>105000</v>
      </c>
      <c r="G34" s="74">
        <v>97162</v>
      </c>
      <c r="H34" s="109">
        <f t="shared" si="6"/>
        <v>0.92535238095238093</v>
      </c>
    </row>
    <row r="35" spans="1:9" s="27" customFormat="1" ht="15" customHeight="1" x14ac:dyDescent="0.2">
      <c r="A35" s="100">
        <v>29</v>
      </c>
      <c r="B35" s="183" t="s">
        <v>407</v>
      </c>
      <c r="C35" s="12" t="s">
        <v>476</v>
      </c>
      <c r="D35" s="12" t="s">
        <v>477</v>
      </c>
      <c r="E35" s="74">
        <v>7752000</v>
      </c>
      <c r="F35" s="74">
        <v>5058726</v>
      </c>
      <c r="G35" s="74">
        <v>4702121</v>
      </c>
      <c r="H35" s="109">
        <f t="shared" si="6"/>
        <v>0.92950695491315405</v>
      </c>
    </row>
    <row r="36" spans="1:9" s="27" customFormat="1" ht="15" customHeight="1" x14ac:dyDescent="0.2">
      <c r="A36" s="100">
        <v>30</v>
      </c>
      <c r="B36" s="183" t="s">
        <v>410</v>
      </c>
      <c r="C36" s="12" t="s">
        <v>478</v>
      </c>
      <c r="D36" s="12" t="s">
        <v>479</v>
      </c>
      <c r="E36" s="74">
        <v>0</v>
      </c>
      <c r="F36" s="74">
        <v>5040</v>
      </c>
      <c r="G36" s="74">
        <v>5040</v>
      </c>
      <c r="H36" s="109">
        <f t="shared" si="6"/>
        <v>1</v>
      </c>
    </row>
    <row r="37" spans="1:9" s="27" customFormat="1" ht="15" customHeight="1" x14ac:dyDescent="0.2">
      <c r="A37" s="100">
        <v>31</v>
      </c>
      <c r="B37" s="183" t="s">
        <v>412</v>
      </c>
      <c r="C37" s="12" t="s">
        <v>480</v>
      </c>
      <c r="D37" s="12" t="s">
        <v>481</v>
      </c>
      <c r="E37" s="74">
        <f>SUM(E38:E39)</f>
        <v>2043455</v>
      </c>
      <c r="F37" s="74">
        <f>SUM(F38:F39)</f>
        <v>1402406</v>
      </c>
      <c r="G37" s="74">
        <f>SUM(G38:G39)</f>
        <v>1317930</v>
      </c>
      <c r="H37" s="109">
        <f t="shared" ref="H37:H40" si="7">G37/F37</f>
        <v>0.93976352069229596</v>
      </c>
    </row>
    <row r="38" spans="1:9" s="27" customFormat="1" ht="15" customHeight="1" x14ac:dyDescent="0.2">
      <c r="A38" s="100">
        <v>32</v>
      </c>
      <c r="B38" s="334" t="s">
        <v>482</v>
      </c>
      <c r="C38" s="278" t="s">
        <v>483</v>
      </c>
      <c r="D38" s="278" t="s">
        <v>484</v>
      </c>
      <c r="E38" s="271">
        <v>2043340</v>
      </c>
      <c r="F38" s="271">
        <v>1401134</v>
      </c>
      <c r="G38" s="271">
        <v>1316928</v>
      </c>
      <c r="H38" s="114">
        <f t="shared" si="7"/>
        <v>0.93990153689796974</v>
      </c>
    </row>
    <row r="39" spans="1:9" ht="15" customHeight="1" x14ac:dyDescent="0.2">
      <c r="A39" s="100">
        <v>33</v>
      </c>
      <c r="B39" s="334" t="s">
        <v>485</v>
      </c>
      <c r="C39" s="278" t="s">
        <v>492</v>
      </c>
      <c r="D39" s="278" t="s">
        <v>493</v>
      </c>
      <c r="E39" s="271">
        <v>115</v>
      </c>
      <c r="F39" s="271">
        <v>1272</v>
      </c>
      <c r="G39" s="271">
        <v>1002</v>
      </c>
      <c r="H39" s="114">
        <f t="shared" si="7"/>
        <v>0.78773584905660377</v>
      </c>
      <c r="I39" s="151"/>
    </row>
    <row r="40" spans="1:9" ht="15" customHeight="1" x14ac:dyDescent="0.2">
      <c r="A40" s="100">
        <v>34</v>
      </c>
      <c r="B40" s="137" t="s">
        <v>240</v>
      </c>
      <c r="C40" s="372" t="s">
        <v>80</v>
      </c>
      <c r="D40" s="373"/>
      <c r="E40" s="138">
        <f>E21+E31+E32</f>
        <v>39385000</v>
      </c>
      <c r="F40" s="138">
        <f>F21+F31+F32</f>
        <v>37225000</v>
      </c>
      <c r="G40" s="138">
        <f>G21+G31+G32</f>
        <v>36681728</v>
      </c>
      <c r="H40" s="136">
        <f t="shared" si="7"/>
        <v>0.9854057219610477</v>
      </c>
      <c r="I40" s="105"/>
    </row>
    <row r="41" spans="1:9" ht="15" customHeight="1" x14ac:dyDescent="0.2">
      <c r="A41" s="100">
        <v>35</v>
      </c>
      <c r="B41" s="128" t="s">
        <v>241</v>
      </c>
      <c r="C41" s="372" t="s">
        <v>116</v>
      </c>
      <c r="D41" s="373"/>
      <c r="E41" s="125">
        <v>0</v>
      </c>
      <c r="F41" s="125">
        <v>0</v>
      </c>
      <c r="G41" s="125">
        <v>0</v>
      </c>
      <c r="H41" s="148"/>
    </row>
    <row r="42" spans="1:9" ht="15" customHeight="1" x14ac:dyDescent="0.2">
      <c r="A42" s="100">
        <v>36</v>
      </c>
      <c r="B42" s="128" t="s">
        <v>242</v>
      </c>
      <c r="C42" s="372" t="s">
        <v>84</v>
      </c>
      <c r="D42" s="373"/>
      <c r="E42" s="138">
        <v>0</v>
      </c>
      <c r="F42" s="138">
        <v>0</v>
      </c>
      <c r="G42" s="138">
        <v>0</v>
      </c>
      <c r="H42" s="148"/>
    </row>
    <row r="43" spans="1:9" s="27" customFormat="1" ht="15" customHeight="1" x14ac:dyDescent="0.2">
      <c r="A43" s="100">
        <v>37</v>
      </c>
      <c r="B43" s="380" t="s">
        <v>531</v>
      </c>
      <c r="C43" s="381"/>
      <c r="D43" s="382"/>
      <c r="E43" s="130">
        <f>E21+E31+E32</f>
        <v>39385000</v>
      </c>
      <c r="F43" s="130">
        <f>F21+F31+F32</f>
        <v>37225000</v>
      </c>
      <c r="G43" s="130">
        <f>G21+G31+G32</f>
        <v>36681728</v>
      </c>
      <c r="H43" s="131">
        <f>G43/F43</f>
        <v>0.9854057219610477</v>
      </c>
    </row>
    <row r="44" spans="1:9" s="27" customFormat="1" ht="15" customHeight="1" x14ac:dyDescent="0.2">
      <c r="A44" s="31"/>
      <c r="B44" s="31"/>
      <c r="C44" s="31"/>
      <c r="D44" s="31"/>
      <c r="E44" s="151"/>
      <c r="F44" s="151"/>
      <c r="G44" s="151"/>
    </row>
    <row r="45" spans="1:9" s="27" customFormat="1" ht="15" customHeight="1" x14ac:dyDescent="0.2">
      <c r="A45" s="31"/>
      <c r="B45" s="31"/>
      <c r="C45" s="31"/>
      <c r="D45" s="31"/>
      <c r="E45" s="151"/>
      <c r="F45" s="151"/>
      <c r="G45" s="151"/>
      <c r="H45" s="147"/>
    </row>
  </sheetData>
  <sheetProtection selectLockedCells="1" selectUnlockedCells="1"/>
  <mergeCells count="11">
    <mergeCell ref="B19:D19"/>
    <mergeCell ref="A4:H4"/>
    <mergeCell ref="B8:H8"/>
    <mergeCell ref="C14:D14"/>
    <mergeCell ref="C15:D15"/>
    <mergeCell ref="C18:D18"/>
    <mergeCell ref="B20:H20"/>
    <mergeCell ref="C40:D40"/>
    <mergeCell ref="C41:D41"/>
    <mergeCell ref="C42:D42"/>
    <mergeCell ref="B43:D43"/>
  </mergeCells>
  <phoneticPr fontId="14" type="noConversion"/>
  <pageMargins left="0.25" right="0.25" top="0.75" bottom="0.75" header="0.3" footer="0.3"/>
  <pageSetup paperSize="9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20"/>
  <dimension ref="A1:I61"/>
  <sheetViews>
    <sheetView zoomScaleNormal="100" workbookViewId="0"/>
  </sheetViews>
  <sheetFormatPr defaultColWidth="9.140625" defaultRowHeight="12.75" x14ac:dyDescent="0.2"/>
  <cols>
    <col min="1" max="1" width="5.7109375" style="33" customWidth="1"/>
    <col min="2" max="2" width="37.7109375" style="33" customWidth="1"/>
    <col min="3" max="5" width="10.7109375" style="33" customWidth="1"/>
    <col min="6" max="6" width="7.5703125" style="33" customWidth="1"/>
    <col min="7" max="7" width="10.7109375" style="35" customWidth="1"/>
    <col min="8" max="9" width="10.140625" style="35" bestFit="1" customWidth="1"/>
    <col min="10" max="16384" width="9.140625" style="35"/>
  </cols>
  <sheetData>
    <row r="1" spans="1:7" ht="13.15" customHeight="1" x14ac:dyDescent="0.2">
      <c r="F1" s="34" t="s">
        <v>561</v>
      </c>
    </row>
    <row r="2" spans="1:7" ht="13.15" customHeight="1" x14ac:dyDescent="0.2">
      <c r="F2" s="34" t="str">
        <f>'1. melléklet'!E2</f>
        <v>az  5/2026. (V.29.) önkormányzati rendelethez</v>
      </c>
    </row>
    <row r="3" spans="1:7" ht="13.15" customHeight="1" x14ac:dyDescent="0.2"/>
    <row r="4" spans="1:7" ht="15" customHeight="1" x14ac:dyDescent="0.2">
      <c r="A4" s="383" t="s">
        <v>817</v>
      </c>
      <c r="B4" s="383"/>
      <c r="C4" s="383"/>
      <c r="D4" s="383"/>
      <c r="E4" s="383"/>
      <c r="F4" s="383"/>
      <c r="G4" s="43"/>
    </row>
    <row r="5" spans="1:7" ht="6.6" customHeight="1" x14ac:dyDescent="0.2">
      <c r="F5" s="45"/>
    </row>
    <row r="6" spans="1:7" ht="15" customHeight="1" x14ac:dyDescent="0.2">
      <c r="A6" s="100"/>
      <c r="B6" s="100" t="s">
        <v>240</v>
      </c>
      <c r="C6" s="100" t="s">
        <v>241</v>
      </c>
      <c r="D6" s="100" t="s">
        <v>242</v>
      </c>
      <c r="E6" s="100" t="s">
        <v>243</v>
      </c>
      <c r="F6" s="100" t="s">
        <v>244</v>
      </c>
    </row>
    <row r="7" spans="1:7" s="32" customFormat="1" ht="24" x14ac:dyDescent="0.2">
      <c r="A7" s="175">
        <v>1</v>
      </c>
      <c r="B7" s="176" t="s">
        <v>172</v>
      </c>
      <c r="C7" s="62" t="s">
        <v>109</v>
      </c>
      <c r="D7" s="62" t="s">
        <v>110</v>
      </c>
      <c r="E7" s="62" t="s">
        <v>111</v>
      </c>
      <c r="F7" s="62" t="s">
        <v>113</v>
      </c>
    </row>
    <row r="8" spans="1:7" s="32" customFormat="1" ht="15" customHeight="1" x14ac:dyDescent="0.2">
      <c r="A8" s="344">
        <v>2</v>
      </c>
      <c r="B8" s="345" t="s">
        <v>790</v>
      </c>
      <c r="C8" s="346">
        <f>SUM(C9:C18)</f>
        <v>33848640</v>
      </c>
      <c r="D8" s="346">
        <f>SUM(D9:D18)</f>
        <v>34103009</v>
      </c>
      <c r="E8" s="346">
        <f>SUM(E9:E18)</f>
        <v>7894792</v>
      </c>
      <c r="F8" s="177">
        <f t="shared" ref="F8:F61" si="0">E8/D8</f>
        <v>0.23149839945208353</v>
      </c>
    </row>
    <row r="9" spans="1:7" s="32" customFormat="1" ht="12.75" customHeight="1" x14ac:dyDescent="0.2">
      <c r="A9" s="76">
        <v>3</v>
      </c>
      <c r="B9" s="71" t="s">
        <v>339</v>
      </c>
      <c r="C9" s="256">
        <v>2540000</v>
      </c>
      <c r="D9" s="256">
        <v>2540000</v>
      </c>
      <c r="E9" s="256">
        <v>110000</v>
      </c>
      <c r="F9" s="154">
        <f t="shared" si="0"/>
        <v>4.3307086614173228E-2</v>
      </c>
    </row>
    <row r="10" spans="1:7" s="44" customFormat="1" ht="13.5" customHeight="1" x14ac:dyDescent="0.2">
      <c r="A10" s="76">
        <v>4</v>
      </c>
      <c r="B10" s="71" t="s">
        <v>340</v>
      </c>
      <c r="C10" s="256">
        <v>5000000</v>
      </c>
      <c r="D10" s="256">
        <v>5000000</v>
      </c>
      <c r="E10" s="256">
        <v>0</v>
      </c>
      <c r="F10" s="154">
        <f t="shared" si="0"/>
        <v>0</v>
      </c>
    </row>
    <row r="11" spans="1:7" s="32" customFormat="1" ht="24" x14ac:dyDescent="0.2">
      <c r="A11" s="76">
        <v>5</v>
      </c>
      <c r="B11" s="71" t="s">
        <v>749</v>
      </c>
      <c r="C11" s="256">
        <v>1642110</v>
      </c>
      <c r="D11" s="256">
        <v>1642110</v>
      </c>
      <c r="E11" s="256">
        <v>0</v>
      </c>
      <c r="F11" s="154">
        <f t="shared" si="0"/>
        <v>0</v>
      </c>
    </row>
    <row r="12" spans="1:7" s="32" customFormat="1" ht="24" x14ac:dyDescent="0.2">
      <c r="A12" s="76">
        <v>6</v>
      </c>
      <c r="B12" s="71" t="s">
        <v>750</v>
      </c>
      <c r="C12" s="256">
        <v>5461000</v>
      </c>
      <c r="D12" s="256">
        <v>5461000</v>
      </c>
      <c r="E12" s="256">
        <v>5461000</v>
      </c>
      <c r="F12" s="154">
        <f t="shared" si="0"/>
        <v>1</v>
      </c>
    </row>
    <row r="13" spans="1:7" s="32" customFormat="1" ht="24" x14ac:dyDescent="0.2">
      <c r="A13" s="76">
        <v>7</v>
      </c>
      <c r="B13" s="71" t="s">
        <v>791</v>
      </c>
      <c r="C13" s="256">
        <v>9574530</v>
      </c>
      <c r="D13" s="256">
        <v>9574530</v>
      </c>
      <c r="E13" s="256">
        <v>0</v>
      </c>
      <c r="F13" s="154">
        <f t="shared" si="0"/>
        <v>0</v>
      </c>
    </row>
    <row r="14" spans="1:7" s="32" customFormat="1" ht="36" x14ac:dyDescent="0.2">
      <c r="A14" s="76">
        <v>8</v>
      </c>
      <c r="B14" s="71" t="s">
        <v>826</v>
      </c>
      <c r="C14" s="256">
        <v>6096000</v>
      </c>
      <c r="D14" s="256">
        <v>6096000</v>
      </c>
      <c r="E14" s="256">
        <v>0</v>
      </c>
      <c r="F14" s="154">
        <f t="shared" si="0"/>
        <v>0</v>
      </c>
    </row>
    <row r="15" spans="1:7" s="32" customFormat="1" ht="36" x14ac:dyDescent="0.2">
      <c r="A15" s="76">
        <v>9</v>
      </c>
      <c r="B15" s="71" t="s">
        <v>751</v>
      </c>
      <c r="C15" s="256">
        <v>635000</v>
      </c>
      <c r="D15" s="256">
        <v>635000</v>
      </c>
      <c r="E15" s="256">
        <v>0</v>
      </c>
      <c r="F15" s="154">
        <f t="shared" si="0"/>
        <v>0</v>
      </c>
    </row>
    <row r="16" spans="1:7" s="32" customFormat="1" ht="12.75" customHeight="1" x14ac:dyDescent="0.2">
      <c r="A16" s="76">
        <v>10</v>
      </c>
      <c r="B16" s="71" t="s">
        <v>792</v>
      </c>
      <c r="C16" s="256">
        <v>300000</v>
      </c>
      <c r="D16" s="256">
        <v>300000</v>
      </c>
      <c r="E16" s="256">
        <v>479582</v>
      </c>
      <c r="F16" s="154">
        <f t="shared" si="0"/>
        <v>1.5986066666666667</v>
      </c>
    </row>
    <row r="17" spans="1:9" s="32" customFormat="1" ht="12.75" customHeight="1" x14ac:dyDescent="0.2">
      <c r="A17" s="76">
        <v>11</v>
      </c>
      <c r="B17" s="71" t="s">
        <v>793</v>
      </c>
      <c r="C17" s="256">
        <v>1000000</v>
      </c>
      <c r="D17" s="256">
        <v>1000000</v>
      </c>
      <c r="E17" s="256">
        <v>0</v>
      </c>
      <c r="F17" s="154">
        <f t="shared" si="0"/>
        <v>0</v>
      </c>
    </row>
    <row r="18" spans="1:9" s="32" customFormat="1" ht="12.75" customHeight="1" x14ac:dyDescent="0.2">
      <c r="A18" s="76">
        <v>12</v>
      </c>
      <c r="B18" s="71" t="s">
        <v>794</v>
      </c>
      <c r="C18" s="256">
        <v>1600000</v>
      </c>
      <c r="D18" s="256">
        <v>1854369</v>
      </c>
      <c r="E18" s="256">
        <v>1844210</v>
      </c>
      <c r="F18" s="154">
        <f t="shared" si="0"/>
        <v>0.9945215865882141</v>
      </c>
    </row>
    <row r="19" spans="1:9" s="32" customFormat="1" ht="13.5" customHeight="1" x14ac:dyDescent="0.2">
      <c r="A19" s="344">
        <v>13</v>
      </c>
      <c r="B19" s="345" t="s">
        <v>795</v>
      </c>
      <c r="C19" s="346">
        <f>SUM(C20:C59)-C26</f>
        <v>84603828</v>
      </c>
      <c r="D19" s="346">
        <f>SUM(D20:D59)-D26</f>
        <v>93573036</v>
      </c>
      <c r="E19" s="346">
        <f>SUM(E25:E59)+E20-E26</f>
        <v>60973449</v>
      </c>
      <c r="F19" s="177">
        <f t="shared" si="0"/>
        <v>0.65161345197776843</v>
      </c>
    </row>
    <row r="20" spans="1:9" s="32" customFormat="1" ht="12.75" customHeight="1" x14ac:dyDescent="0.2">
      <c r="A20" s="76">
        <v>14</v>
      </c>
      <c r="B20" s="12" t="s">
        <v>558</v>
      </c>
      <c r="C20" s="256">
        <v>254000</v>
      </c>
      <c r="D20" s="256">
        <v>254000</v>
      </c>
      <c r="E20" s="256">
        <f>SUM(E21:E24)</f>
        <v>205608</v>
      </c>
      <c r="F20" s="154">
        <f t="shared" si="0"/>
        <v>0.80948031496062989</v>
      </c>
      <c r="I20" s="41"/>
    </row>
    <row r="21" spans="1:9" s="32" customFormat="1" x14ac:dyDescent="0.2">
      <c r="A21" s="357">
        <v>15</v>
      </c>
      <c r="B21" s="358" t="s">
        <v>820</v>
      </c>
      <c r="C21" s="359"/>
      <c r="D21" s="359"/>
      <c r="E21" s="360">
        <v>36289</v>
      </c>
      <c r="F21" s="361"/>
    </row>
    <row r="22" spans="1:9" s="32" customFormat="1" x14ac:dyDescent="0.2">
      <c r="A22" s="357">
        <v>16</v>
      </c>
      <c r="B22" s="358" t="s">
        <v>821</v>
      </c>
      <c r="C22" s="359"/>
      <c r="D22" s="359"/>
      <c r="E22" s="359">
        <v>33999</v>
      </c>
      <c r="F22" s="361"/>
    </row>
    <row r="23" spans="1:9" s="32" customFormat="1" ht="12.75" customHeight="1" x14ac:dyDescent="0.2">
      <c r="A23" s="357">
        <v>17</v>
      </c>
      <c r="B23" s="358" t="s">
        <v>824</v>
      </c>
      <c r="C23" s="359"/>
      <c r="D23" s="359"/>
      <c r="E23" s="359">
        <v>94680</v>
      </c>
      <c r="F23" s="362"/>
      <c r="I23" s="41"/>
    </row>
    <row r="24" spans="1:9" s="32" customFormat="1" ht="12.75" customHeight="1" x14ac:dyDescent="0.2">
      <c r="A24" s="357">
        <v>18</v>
      </c>
      <c r="B24" s="358" t="s">
        <v>825</v>
      </c>
      <c r="C24" s="359"/>
      <c r="D24" s="359"/>
      <c r="E24" s="359">
        <v>40640</v>
      </c>
      <c r="F24" s="362"/>
      <c r="I24" s="41"/>
    </row>
    <row r="25" spans="1:9" s="32" customFormat="1" ht="12.75" customHeight="1" x14ac:dyDescent="0.2">
      <c r="A25" s="76">
        <v>19</v>
      </c>
      <c r="B25" s="12" t="s">
        <v>796</v>
      </c>
      <c r="C25" s="256">
        <v>36865330</v>
      </c>
      <c r="D25" s="256">
        <v>36865330</v>
      </c>
      <c r="E25" s="256">
        <v>27648997</v>
      </c>
      <c r="F25" s="154">
        <f t="shared" si="0"/>
        <v>0.74999998643712129</v>
      </c>
    </row>
    <row r="26" spans="1:9" s="32" customFormat="1" ht="24" x14ac:dyDescent="0.2">
      <c r="A26" s="76">
        <v>20</v>
      </c>
      <c r="B26" s="353" t="s">
        <v>797</v>
      </c>
      <c r="C26" s="330">
        <v>9953639</v>
      </c>
      <c r="D26" s="330">
        <v>9953639</v>
      </c>
      <c r="E26" s="330">
        <v>9953639</v>
      </c>
      <c r="F26" s="154">
        <f t="shared" si="0"/>
        <v>1</v>
      </c>
    </row>
    <row r="27" spans="1:9" s="32" customFormat="1" ht="12.75" customHeight="1" x14ac:dyDescent="0.2">
      <c r="A27" s="76">
        <v>21</v>
      </c>
      <c r="B27" s="12" t="s">
        <v>673</v>
      </c>
      <c r="C27" s="256">
        <v>1270000</v>
      </c>
      <c r="D27" s="256">
        <v>1270000</v>
      </c>
      <c r="E27" s="256">
        <v>0</v>
      </c>
      <c r="F27" s="154">
        <f t="shared" si="0"/>
        <v>0</v>
      </c>
    </row>
    <row r="28" spans="1:9" s="32" customFormat="1" ht="24" x14ac:dyDescent="0.2">
      <c r="A28" s="76">
        <v>22</v>
      </c>
      <c r="B28" s="71" t="s">
        <v>798</v>
      </c>
      <c r="C28" s="256">
        <v>6350000</v>
      </c>
      <c r="D28" s="256">
        <v>6350000</v>
      </c>
      <c r="E28" s="256">
        <v>5080000</v>
      </c>
      <c r="F28" s="154">
        <f t="shared" si="0"/>
        <v>0.8</v>
      </c>
    </row>
    <row r="29" spans="1:9" s="32" customFormat="1" ht="12.75" customHeight="1" x14ac:dyDescent="0.2">
      <c r="A29" s="76">
        <v>23</v>
      </c>
      <c r="B29" s="71" t="s">
        <v>799</v>
      </c>
      <c r="C29" s="256">
        <v>2921000</v>
      </c>
      <c r="D29" s="256">
        <v>2921000</v>
      </c>
      <c r="E29" s="256">
        <v>2921000</v>
      </c>
      <c r="F29" s="154">
        <f t="shared" si="0"/>
        <v>1</v>
      </c>
    </row>
    <row r="30" spans="1:9" s="32" customFormat="1" ht="12.75" customHeight="1" x14ac:dyDescent="0.2">
      <c r="A30" s="76">
        <v>24</v>
      </c>
      <c r="B30" s="71" t="s">
        <v>800</v>
      </c>
      <c r="C30" s="256">
        <v>475000</v>
      </c>
      <c r="D30" s="256">
        <v>475000</v>
      </c>
      <c r="E30" s="256">
        <v>475000</v>
      </c>
      <c r="F30" s="154">
        <f t="shared" si="0"/>
        <v>1</v>
      </c>
      <c r="I30" s="41"/>
    </row>
    <row r="31" spans="1:9" s="32" customFormat="1" ht="12.75" customHeight="1" x14ac:dyDescent="0.2">
      <c r="A31" s="76">
        <v>25</v>
      </c>
      <c r="B31" s="71" t="s">
        <v>801</v>
      </c>
      <c r="C31" s="256">
        <v>1428740</v>
      </c>
      <c r="D31" s="256">
        <v>1428740</v>
      </c>
      <c r="E31" s="256">
        <v>1812470</v>
      </c>
      <c r="F31" s="154">
        <f t="shared" si="0"/>
        <v>1.2685793076416982</v>
      </c>
    </row>
    <row r="32" spans="1:9" s="32" customFormat="1" ht="12.75" customHeight="1" x14ac:dyDescent="0.2">
      <c r="A32" s="76">
        <v>26</v>
      </c>
      <c r="B32" s="71" t="s">
        <v>802</v>
      </c>
      <c r="C32" s="256">
        <v>2340355</v>
      </c>
      <c r="D32" s="256">
        <v>2340355</v>
      </c>
      <c r="E32" s="256">
        <v>2340356</v>
      </c>
      <c r="F32" s="154">
        <f t="shared" si="0"/>
        <v>1.000000427285604</v>
      </c>
    </row>
    <row r="33" spans="1:6" s="32" customFormat="1" ht="12.75" customHeight="1" x14ac:dyDescent="0.2">
      <c r="A33" s="76">
        <v>27</v>
      </c>
      <c r="B33" s="71" t="s">
        <v>803</v>
      </c>
      <c r="C33" s="256">
        <v>1243205</v>
      </c>
      <c r="D33" s="256">
        <v>1243205</v>
      </c>
      <c r="E33" s="256">
        <v>1243203</v>
      </c>
      <c r="F33" s="154">
        <f t="shared" si="0"/>
        <v>0.99999839125486145</v>
      </c>
    </row>
    <row r="34" spans="1:6" s="32" customFormat="1" ht="12.75" customHeight="1" x14ac:dyDescent="0.2">
      <c r="A34" s="76">
        <v>28</v>
      </c>
      <c r="B34" s="71" t="s">
        <v>804</v>
      </c>
      <c r="C34" s="256">
        <v>127000</v>
      </c>
      <c r="D34" s="256">
        <v>127000</v>
      </c>
      <c r="E34" s="256">
        <v>0</v>
      </c>
      <c r="F34" s="154">
        <f t="shared" si="0"/>
        <v>0</v>
      </c>
    </row>
    <row r="35" spans="1:6" s="32" customFormat="1" ht="12.75" customHeight="1" x14ac:dyDescent="0.2">
      <c r="A35" s="76">
        <v>29</v>
      </c>
      <c r="B35" s="71" t="s">
        <v>747</v>
      </c>
      <c r="C35" s="256">
        <v>653400</v>
      </c>
      <c r="D35" s="256">
        <v>653400</v>
      </c>
      <c r="E35" s="256">
        <v>0</v>
      </c>
      <c r="F35" s="154">
        <f t="shared" si="0"/>
        <v>0</v>
      </c>
    </row>
    <row r="36" spans="1:6" s="32" customFormat="1" ht="12.75" customHeight="1" x14ac:dyDescent="0.2">
      <c r="A36" s="76">
        <v>30</v>
      </c>
      <c r="B36" s="71" t="s">
        <v>805</v>
      </c>
      <c r="C36" s="256">
        <v>1270000</v>
      </c>
      <c r="D36" s="256">
        <v>1270000</v>
      </c>
      <c r="E36" s="256">
        <v>0</v>
      </c>
      <c r="F36" s="154">
        <f t="shared" si="0"/>
        <v>0</v>
      </c>
    </row>
    <row r="37" spans="1:6" s="32" customFormat="1" ht="36" x14ac:dyDescent="0.2">
      <c r="A37" s="76">
        <v>31</v>
      </c>
      <c r="B37" s="188" t="s">
        <v>674</v>
      </c>
      <c r="C37" s="256">
        <v>2863850</v>
      </c>
      <c r="D37" s="256">
        <v>2863850</v>
      </c>
      <c r="E37" s="256">
        <v>0</v>
      </c>
      <c r="F37" s="154">
        <f t="shared" si="0"/>
        <v>0</v>
      </c>
    </row>
    <row r="38" spans="1:6" s="32" customFormat="1" ht="12.75" customHeight="1" x14ac:dyDescent="0.2">
      <c r="A38" s="76">
        <v>32</v>
      </c>
      <c r="B38" s="71" t="s">
        <v>559</v>
      </c>
      <c r="C38" s="256">
        <v>13716000</v>
      </c>
      <c r="D38" s="256">
        <v>13716000</v>
      </c>
      <c r="E38" s="256">
        <v>0</v>
      </c>
      <c r="F38" s="154">
        <f t="shared" si="0"/>
        <v>0</v>
      </c>
    </row>
    <row r="39" spans="1:6" s="32" customFormat="1" ht="12.75" customHeight="1" x14ac:dyDescent="0.2">
      <c r="A39" s="76">
        <v>33</v>
      </c>
      <c r="B39" s="71" t="s">
        <v>748</v>
      </c>
      <c r="C39" s="256">
        <v>200000</v>
      </c>
      <c r="D39" s="256">
        <v>200000</v>
      </c>
      <c r="E39" s="256">
        <v>0</v>
      </c>
      <c r="F39" s="154">
        <f t="shared" si="0"/>
        <v>0</v>
      </c>
    </row>
    <row r="40" spans="1:6" s="32" customFormat="1" ht="12.75" customHeight="1" x14ac:dyDescent="0.2">
      <c r="A40" s="76">
        <v>34</v>
      </c>
      <c r="B40" s="71" t="s">
        <v>806</v>
      </c>
      <c r="C40" s="256">
        <v>200000</v>
      </c>
      <c r="D40" s="256">
        <v>200000</v>
      </c>
      <c r="E40" s="256">
        <v>227990</v>
      </c>
      <c r="F40" s="154">
        <f t="shared" si="0"/>
        <v>1.13995</v>
      </c>
    </row>
    <row r="41" spans="1:6" s="32" customFormat="1" ht="12.75" customHeight="1" x14ac:dyDescent="0.2">
      <c r="A41" s="76">
        <v>35</v>
      </c>
      <c r="B41" s="71" t="s">
        <v>341</v>
      </c>
      <c r="C41" s="256">
        <v>254000</v>
      </c>
      <c r="D41" s="256">
        <v>254000</v>
      </c>
      <c r="E41" s="256">
        <v>0</v>
      </c>
      <c r="F41" s="178">
        <f t="shared" si="0"/>
        <v>0</v>
      </c>
    </row>
    <row r="42" spans="1:6" s="32" customFormat="1" ht="12.75" customHeight="1" x14ac:dyDescent="0.2">
      <c r="A42" s="76">
        <v>36</v>
      </c>
      <c r="B42" s="71" t="s">
        <v>807</v>
      </c>
      <c r="C42" s="256">
        <v>17650</v>
      </c>
      <c r="D42" s="256">
        <v>17650</v>
      </c>
      <c r="E42" s="256">
        <v>17650</v>
      </c>
      <c r="F42" s="179">
        <f t="shared" si="0"/>
        <v>1</v>
      </c>
    </row>
    <row r="43" spans="1:6" s="32" customFormat="1" ht="12.75" customHeight="1" x14ac:dyDescent="0.2">
      <c r="A43" s="76">
        <v>37</v>
      </c>
      <c r="B43" s="71" t="s">
        <v>808</v>
      </c>
      <c r="C43" s="256">
        <v>8324298</v>
      </c>
      <c r="D43" s="256">
        <v>8324298</v>
      </c>
      <c r="E43" s="256">
        <v>8324298</v>
      </c>
      <c r="F43" s="180">
        <f t="shared" si="0"/>
        <v>1</v>
      </c>
    </row>
    <row r="44" spans="1:6" s="32" customFormat="1" ht="12.75" customHeight="1" x14ac:dyDescent="0.2">
      <c r="A44" s="76">
        <v>38</v>
      </c>
      <c r="B44" s="71" t="s">
        <v>809</v>
      </c>
      <c r="C44" s="256">
        <v>600000</v>
      </c>
      <c r="D44" s="256">
        <v>600000</v>
      </c>
      <c r="E44" s="256">
        <v>480111</v>
      </c>
      <c r="F44" s="180">
        <f t="shared" si="0"/>
        <v>0.80018500000000004</v>
      </c>
    </row>
    <row r="45" spans="1:6" s="32" customFormat="1" ht="12.75" customHeight="1" x14ac:dyDescent="0.2">
      <c r="A45" s="76">
        <v>39</v>
      </c>
      <c r="B45" s="71" t="s">
        <v>810</v>
      </c>
      <c r="C45" s="256">
        <v>300000</v>
      </c>
      <c r="D45" s="256">
        <v>300000</v>
      </c>
      <c r="E45" s="256">
        <v>300289</v>
      </c>
      <c r="F45" s="180">
        <f t="shared" si="0"/>
        <v>1.0009633333333334</v>
      </c>
    </row>
    <row r="46" spans="1:6" s="32" customFormat="1" ht="12.75" customHeight="1" x14ac:dyDescent="0.2">
      <c r="A46" s="76">
        <v>40</v>
      </c>
      <c r="B46" s="71" t="s">
        <v>811</v>
      </c>
      <c r="C46" s="256">
        <v>50000</v>
      </c>
      <c r="D46" s="256">
        <v>50000</v>
      </c>
      <c r="E46" s="256">
        <v>0</v>
      </c>
      <c r="F46" s="180">
        <f t="shared" si="0"/>
        <v>0</v>
      </c>
    </row>
    <row r="47" spans="1:6" s="32" customFormat="1" x14ac:dyDescent="0.2">
      <c r="A47" s="76">
        <v>41</v>
      </c>
      <c r="B47" s="71" t="s">
        <v>560</v>
      </c>
      <c r="C47" s="256">
        <v>340000</v>
      </c>
      <c r="D47" s="256">
        <v>340000</v>
      </c>
      <c r="E47" s="256">
        <v>0</v>
      </c>
      <c r="F47" s="180">
        <f t="shared" si="0"/>
        <v>0</v>
      </c>
    </row>
    <row r="48" spans="1:6" s="32" customFormat="1" ht="12.75" customHeight="1" x14ac:dyDescent="0.2">
      <c r="A48" s="76">
        <v>42</v>
      </c>
      <c r="B48" s="71" t="s">
        <v>812</v>
      </c>
      <c r="C48" s="256">
        <v>2540000</v>
      </c>
      <c r="D48" s="256">
        <v>2540000</v>
      </c>
      <c r="E48" s="256">
        <v>0</v>
      </c>
      <c r="F48" s="180">
        <f t="shared" si="0"/>
        <v>0</v>
      </c>
    </row>
    <row r="49" spans="1:7" s="32" customFormat="1" ht="12.75" customHeight="1" x14ac:dyDescent="0.2">
      <c r="A49" s="76">
        <v>43</v>
      </c>
      <c r="B49" s="71" t="s">
        <v>813</v>
      </c>
      <c r="C49" s="256">
        <v>0</v>
      </c>
      <c r="D49" s="256">
        <v>100000</v>
      </c>
      <c r="E49" s="256">
        <v>99999</v>
      </c>
      <c r="F49" s="180">
        <f t="shared" si="0"/>
        <v>0.99999000000000005</v>
      </c>
    </row>
    <row r="50" spans="1:7" s="32" customFormat="1" ht="12.75" customHeight="1" x14ac:dyDescent="0.2">
      <c r="A50" s="76">
        <v>44</v>
      </c>
      <c r="B50" s="71" t="s">
        <v>814</v>
      </c>
      <c r="C50" s="256">
        <v>0</v>
      </c>
      <c r="D50" s="256">
        <v>266990</v>
      </c>
      <c r="E50" s="256">
        <v>266990</v>
      </c>
      <c r="F50" s="180">
        <f t="shared" si="0"/>
        <v>1</v>
      </c>
    </row>
    <row r="51" spans="1:7" s="32" customFormat="1" ht="22.5" x14ac:dyDescent="0.2">
      <c r="A51" s="76">
        <v>45</v>
      </c>
      <c r="B51" s="354" t="s">
        <v>815</v>
      </c>
      <c r="C51" s="256">
        <v>0</v>
      </c>
      <c r="D51" s="256">
        <v>8602218</v>
      </c>
      <c r="E51" s="256">
        <v>8602218</v>
      </c>
      <c r="F51" s="180">
        <f t="shared" si="0"/>
        <v>1</v>
      </c>
    </row>
    <row r="52" spans="1:7" s="32" customFormat="1" x14ac:dyDescent="0.2">
      <c r="A52" s="76">
        <v>46</v>
      </c>
      <c r="B52" s="355" t="s">
        <v>818</v>
      </c>
      <c r="C52" s="256">
        <v>0</v>
      </c>
      <c r="D52" s="256">
        <v>0</v>
      </c>
      <c r="E52" s="256">
        <v>33880</v>
      </c>
      <c r="F52" s="363"/>
    </row>
    <row r="53" spans="1:7" s="32" customFormat="1" x14ac:dyDescent="0.2">
      <c r="A53" s="76">
        <v>47</v>
      </c>
      <c r="B53" s="188" t="s">
        <v>827</v>
      </c>
      <c r="C53" s="256">
        <v>0</v>
      </c>
      <c r="D53" s="256">
        <v>0</v>
      </c>
      <c r="E53" s="356">
        <v>114300</v>
      </c>
      <c r="F53" s="363"/>
    </row>
    <row r="54" spans="1:7" s="32" customFormat="1" x14ac:dyDescent="0.2">
      <c r="A54" s="76">
        <v>48</v>
      </c>
      <c r="B54" s="188" t="s">
        <v>828</v>
      </c>
      <c r="C54" s="256">
        <v>0</v>
      </c>
      <c r="D54" s="256">
        <v>0</v>
      </c>
      <c r="E54" s="356">
        <v>76200</v>
      </c>
      <c r="F54" s="363"/>
    </row>
    <row r="55" spans="1:7" s="32" customFormat="1" x14ac:dyDescent="0.2">
      <c r="A55" s="76">
        <v>49</v>
      </c>
      <c r="B55" s="188" t="s">
        <v>819</v>
      </c>
      <c r="C55" s="256">
        <v>0</v>
      </c>
      <c r="D55" s="256">
        <v>0</v>
      </c>
      <c r="E55" s="356">
        <v>19050</v>
      </c>
      <c r="F55" s="363"/>
    </row>
    <row r="56" spans="1:7" s="32" customFormat="1" x14ac:dyDescent="0.2">
      <c r="A56" s="76">
        <v>50</v>
      </c>
      <c r="B56" s="188" t="s">
        <v>829</v>
      </c>
      <c r="C56" s="256">
        <v>0</v>
      </c>
      <c r="D56" s="256">
        <v>0</v>
      </c>
      <c r="E56" s="256">
        <v>32840</v>
      </c>
      <c r="F56" s="363"/>
    </row>
    <row r="57" spans="1:7" s="32" customFormat="1" x14ac:dyDescent="0.2">
      <c r="A57" s="76">
        <v>51</v>
      </c>
      <c r="B57" s="355" t="s">
        <v>822</v>
      </c>
      <c r="C57" s="256">
        <v>0</v>
      </c>
      <c r="D57" s="256">
        <v>0</v>
      </c>
      <c r="E57" s="256">
        <v>31000</v>
      </c>
      <c r="F57" s="363"/>
    </row>
    <row r="58" spans="1:7" s="32" customFormat="1" x14ac:dyDescent="0.2">
      <c r="A58" s="76">
        <v>52</v>
      </c>
      <c r="B58" s="188" t="s">
        <v>830</v>
      </c>
      <c r="C58" s="256">
        <v>0</v>
      </c>
      <c r="D58" s="256">
        <v>0</v>
      </c>
      <c r="E58" s="256">
        <v>420000</v>
      </c>
      <c r="F58" s="363"/>
    </row>
    <row r="59" spans="1:7" s="32" customFormat="1" x14ac:dyDescent="0.2">
      <c r="A59" s="76">
        <v>53</v>
      </c>
      <c r="B59" s="188" t="s">
        <v>823</v>
      </c>
      <c r="C59" s="256">
        <v>0</v>
      </c>
      <c r="D59" s="256">
        <v>0</v>
      </c>
      <c r="E59" s="256">
        <v>200000</v>
      </c>
      <c r="F59" s="363"/>
    </row>
    <row r="60" spans="1:7" s="32" customFormat="1" ht="13.5" customHeight="1" x14ac:dyDescent="0.2">
      <c r="A60" s="347">
        <v>54</v>
      </c>
      <c r="B60" s="345" t="s">
        <v>816</v>
      </c>
      <c r="C60" s="346">
        <v>0</v>
      </c>
      <c r="D60" s="346">
        <v>0</v>
      </c>
      <c r="E60" s="346">
        <v>0</v>
      </c>
      <c r="F60" s="351"/>
      <c r="G60" s="41"/>
    </row>
    <row r="61" spans="1:7" s="32" customFormat="1" ht="18" customHeight="1" x14ac:dyDescent="0.2">
      <c r="A61" s="348">
        <v>55</v>
      </c>
      <c r="B61" s="349" t="s">
        <v>322</v>
      </c>
      <c r="C61" s="350">
        <f>C8+C19+C60</f>
        <v>118452468</v>
      </c>
      <c r="D61" s="350">
        <f>D8+D19+D60</f>
        <v>127676045</v>
      </c>
      <c r="E61" s="350">
        <f>E8+E19+E60</f>
        <v>68868241</v>
      </c>
      <c r="F61" s="352">
        <f t="shared" si="0"/>
        <v>0.5393982951147962</v>
      </c>
      <c r="G61" s="41"/>
    </row>
  </sheetData>
  <sheetProtection selectLockedCells="1" selectUnlockedCells="1"/>
  <mergeCells count="1">
    <mergeCell ref="A4:F4"/>
  </mergeCells>
  <phoneticPr fontId="17" type="noConversion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B24D3-8F89-433D-948D-CCC8DB1C4C71}">
  <dimension ref="A1:J41"/>
  <sheetViews>
    <sheetView zoomScaleNormal="100" workbookViewId="0"/>
  </sheetViews>
  <sheetFormatPr defaultColWidth="8.85546875" defaultRowHeight="12.75" x14ac:dyDescent="0.2"/>
  <cols>
    <col min="1" max="1" width="5.7109375" style="31" customWidth="1"/>
    <col min="2" max="2" width="31" style="31" customWidth="1"/>
    <col min="3" max="5" width="10.7109375" style="31" customWidth="1"/>
    <col min="6" max="6" width="7.5703125" style="30" customWidth="1"/>
    <col min="7" max="7" width="8.85546875" style="30"/>
    <col min="8" max="9" width="10.140625" style="30" bestFit="1" customWidth="1"/>
    <col min="10" max="10" width="10.7109375" style="30" customWidth="1"/>
    <col min="11" max="16384" width="8.85546875" style="30"/>
  </cols>
  <sheetData>
    <row r="1" spans="1:9" s="27" customFormat="1" ht="13.9" customHeight="1" x14ac:dyDescent="0.2">
      <c r="B1" s="31"/>
      <c r="C1" s="31"/>
      <c r="D1" s="31"/>
      <c r="E1" s="31"/>
      <c r="F1" s="45" t="s">
        <v>562</v>
      </c>
    </row>
    <row r="2" spans="1:9" s="27" customFormat="1" ht="13.9" customHeight="1" x14ac:dyDescent="0.2">
      <c r="A2" s="31"/>
      <c r="B2" s="31"/>
      <c r="C2" s="31"/>
      <c r="D2" s="31"/>
      <c r="E2" s="31"/>
      <c r="F2" s="45" t="str">
        <f>'1. melléklet'!E2</f>
        <v>az  5/2026. (V.29.) önkormányzati rendelethez</v>
      </c>
    </row>
    <row r="3" spans="1:9" s="27" customFormat="1" ht="13.9" customHeight="1" x14ac:dyDescent="0.2">
      <c r="A3" s="28"/>
      <c r="B3" s="28"/>
      <c r="C3" s="28"/>
      <c r="D3" s="28"/>
      <c r="E3" s="28"/>
    </row>
    <row r="4" spans="1:9" s="27" customFormat="1" ht="15" customHeight="1" x14ac:dyDescent="0.2">
      <c r="A4" s="370" t="s">
        <v>543</v>
      </c>
      <c r="B4" s="370"/>
      <c r="C4" s="370"/>
      <c r="D4" s="370"/>
      <c r="E4" s="370"/>
      <c r="F4" s="370"/>
    </row>
    <row r="5" spans="1:9" ht="6.6" customHeight="1" x14ac:dyDescent="0.2"/>
    <row r="6" spans="1:9" ht="13.9" customHeight="1" x14ac:dyDescent="0.2">
      <c r="A6" s="100"/>
      <c r="B6" s="100" t="s">
        <v>240</v>
      </c>
      <c r="C6" s="100" t="s">
        <v>241</v>
      </c>
      <c r="D6" s="100" t="s">
        <v>242</v>
      </c>
      <c r="E6" s="100" t="s">
        <v>243</v>
      </c>
      <c r="F6" s="100" t="s">
        <v>244</v>
      </c>
      <c r="G6" s="169"/>
    </row>
    <row r="7" spans="1:9" ht="24" x14ac:dyDescent="0.2">
      <c r="A7" s="170">
        <v>1</v>
      </c>
      <c r="B7" s="174" t="s">
        <v>172</v>
      </c>
      <c r="C7" s="62" t="s">
        <v>109</v>
      </c>
      <c r="D7" s="62" t="s">
        <v>110</v>
      </c>
      <c r="E7" s="62" t="s">
        <v>111</v>
      </c>
      <c r="F7" s="62" t="s">
        <v>113</v>
      </c>
      <c r="G7" s="169"/>
    </row>
    <row r="8" spans="1:9" ht="15" customHeight="1" x14ac:dyDescent="0.2">
      <c r="A8" s="100">
        <v>2</v>
      </c>
      <c r="B8" s="384" t="s">
        <v>544</v>
      </c>
      <c r="C8" s="385"/>
      <c r="D8" s="385"/>
      <c r="E8" s="385"/>
      <c r="F8" s="386"/>
      <c r="G8" s="169"/>
    </row>
    <row r="9" spans="1:9" ht="15" customHeight="1" x14ac:dyDescent="0.2">
      <c r="A9" s="100">
        <v>3</v>
      </c>
      <c r="B9" s="279" t="s">
        <v>545</v>
      </c>
      <c r="C9" s="74">
        <v>32926434</v>
      </c>
      <c r="D9" s="74">
        <v>34726002</v>
      </c>
      <c r="E9" s="74">
        <v>34726002</v>
      </c>
      <c r="F9" s="109">
        <f>E9/D9</f>
        <v>1</v>
      </c>
      <c r="G9" s="27"/>
    </row>
    <row r="10" spans="1:9" ht="15" customHeight="1" x14ac:dyDescent="0.2">
      <c r="A10" s="100">
        <v>4</v>
      </c>
      <c r="B10" s="279" t="s">
        <v>546</v>
      </c>
      <c r="C10" s="74">
        <v>37650672</v>
      </c>
      <c r="D10" s="74">
        <v>35884416</v>
      </c>
      <c r="E10" s="74">
        <v>35884416</v>
      </c>
      <c r="F10" s="109">
        <f t="shared" ref="F10:F20" si="0">E10/D10</f>
        <v>1</v>
      </c>
      <c r="G10" s="27"/>
    </row>
    <row r="11" spans="1:9" ht="15" customHeight="1" x14ac:dyDescent="0.2">
      <c r="A11" s="100">
        <v>5</v>
      </c>
      <c r="B11" s="279" t="s">
        <v>67</v>
      </c>
      <c r="C11" s="74">
        <v>100000</v>
      </c>
      <c r="D11" s="74">
        <v>100000</v>
      </c>
      <c r="E11" s="74">
        <v>100000</v>
      </c>
      <c r="F11" s="109">
        <f t="shared" si="0"/>
        <v>1</v>
      </c>
      <c r="G11" s="27"/>
    </row>
    <row r="12" spans="1:9" ht="15" customHeight="1" x14ac:dyDescent="0.2">
      <c r="A12" s="100">
        <v>6</v>
      </c>
      <c r="B12" s="71" t="s">
        <v>547</v>
      </c>
      <c r="C12" s="74">
        <v>1250000</v>
      </c>
      <c r="D12" s="74">
        <v>1250000</v>
      </c>
      <c r="E12" s="74">
        <v>1079709</v>
      </c>
      <c r="F12" s="109">
        <f t="shared" si="0"/>
        <v>0.86376719999999996</v>
      </c>
      <c r="G12" s="27"/>
    </row>
    <row r="13" spans="1:9" ht="24" x14ac:dyDescent="0.2">
      <c r="A13" s="100">
        <v>7</v>
      </c>
      <c r="B13" s="71" t="s">
        <v>548</v>
      </c>
      <c r="C13" s="74">
        <v>300000</v>
      </c>
      <c r="D13" s="74">
        <v>300000</v>
      </c>
      <c r="E13" s="74">
        <v>293894</v>
      </c>
      <c r="F13" s="109">
        <f t="shared" si="0"/>
        <v>0.97964666666666667</v>
      </c>
      <c r="G13" s="27"/>
    </row>
    <row r="14" spans="1:9" ht="24" x14ac:dyDescent="0.2">
      <c r="A14" s="100">
        <v>8</v>
      </c>
      <c r="B14" s="71" t="s">
        <v>549</v>
      </c>
      <c r="C14" s="74">
        <v>200000</v>
      </c>
      <c r="D14" s="74">
        <v>200000</v>
      </c>
      <c r="E14" s="74">
        <v>235644</v>
      </c>
      <c r="F14" s="109">
        <f t="shared" si="0"/>
        <v>1.17822</v>
      </c>
      <c r="G14" s="27"/>
      <c r="I14" s="105"/>
    </row>
    <row r="15" spans="1:9" ht="24" x14ac:dyDescent="0.2">
      <c r="A15" s="100">
        <v>9</v>
      </c>
      <c r="B15" s="71" t="s">
        <v>550</v>
      </c>
      <c r="C15" s="74">
        <v>250000</v>
      </c>
      <c r="D15" s="74">
        <v>250000</v>
      </c>
      <c r="E15" s="74">
        <v>72875</v>
      </c>
      <c r="F15" s="109">
        <f t="shared" si="0"/>
        <v>0.29149999999999998</v>
      </c>
      <c r="G15" s="27"/>
    </row>
    <row r="16" spans="1:9" ht="24" x14ac:dyDescent="0.2">
      <c r="A16" s="100">
        <v>10</v>
      </c>
      <c r="B16" s="71" t="s">
        <v>551</v>
      </c>
      <c r="C16" s="74">
        <v>100000</v>
      </c>
      <c r="D16" s="74">
        <v>100000</v>
      </c>
      <c r="E16" s="74">
        <v>100000</v>
      </c>
      <c r="F16" s="109">
        <f t="shared" si="0"/>
        <v>1</v>
      </c>
      <c r="G16" s="27"/>
      <c r="H16" s="105"/>
    </row>
    <row r="17" spans="1:10" ht="15" customHeight="1" x14ac:dyDescent="0.2">
      <c r="A17" s="100">
        <v>11</v>
      </c>
      <c r="B17" s="71" t="s">
        <v>552</v>
      </c>
      <c r="C17" s="74">
        <v>100000</v>
      </c>
      <c r="D17" s="74">
        <v>100000</v>
      </c>
      <c r="E17" s="74">
        <v>100630</v>
      </c>
      <c r="F17" s="109">
        <f t="shared" si="0"/>
        <v>1.0063</v>
      </c>
      <c r="G17" s="27"/>
      <c r="H17" s="105"/>
    </row>
    <row r="18" spans="1:10" ht="24" x14ac:dyDescent="0.2">
      <c r="A18" s="100">
        <v>12</v>
      </c>
      <c r="B18" s="75" t="s">
        <v>553</v>
      </c>
      <c r="C18" s="74">
        <v>200000</v>
      </c>
      <c r="D18" s="74">
        <v>200000</v>
      </c>
      <c r="E18" s="74">
        <v>0</v>
      </c>
      <c r="F18" s="109">
        <f t="shared" si="0"/>
        <v>0</v>
      </c>
      <c r="G18" s="27"/>
      <c r="H18" s="105"/>
      <c r="I18" s="105"/>
    </row>
    <row r="19" spans="1:10" ht="15" customHeight="1" x14ac:dyDescent="0.2">
      <c r="A19" s="100">
        <v>13</v>
      </c>
      <c r="B19" s="279" t="s">
        <v>554</v>
      </c>
      <c r="C19" s="74">
        <v>100000</v>
      </c>
      <c r="D19" s="74">
        <v>100000</v>
      </c>
      <c r="E19" s="74">
        <v>200000</v>
      </c>
      <c r="F19" s="109">
        <f t="shared" si="0"/>
        <v>2</v>
      </c>
      <c r="G19" s="27"/>
    </row>
    <row r="20" spans="1:10" ht="15" customHeight="1" x14ac:dyDescent="0.2">
      <c r="A20" s="100">
        <v>14</v>
      </c>
      <c r="B20" s="171" t="s">
        <v>45</v>
      </c>
      <c r="C20" s="172">
        <f>SUM(C9:C19)</f>
        <v>73177106</v>
      </c>
      <c r="D20" s="172">
        <f>SUM(D9:D19)</f>
        <v>73210418</v>
      </c>
      <c r="E20" s="172">
        <f>SUM(E9:E19)</f>
        <v>72793170</v>
      </c>
      <c r="F20" s="173">
        <f t="shared" si="0"/>
        <v>0.99430070184819874</v>
      </c>
      <c r="G20" s="27"/>
      <c r="H20" s="105"/>
      <c r="I20" s="105"/>
      <c r="J20" s="105"/>
    </row>
    <row r="21" spans="1:10" ht="15" customHeight="1" x14ac:dyDescent="0.2">
      <c r="A21" s="100">
        <v>15</v>
      </c>
      <c r="B21" s="384" t="s">
        <v>555</v>
      </c>
      <c r="C21" s="385"/>
      <c r="D21" s="385"/>
      <c r="E21" s="385"/>
      <c r="F21" s="386"/>
      <c r="G21" s="27"/>
      <c r="H21" s="105"/>
    </row>
    <row r="22" spans="1:10" ht="15" customHeight="1" x14ac:dyDescent="0.2">
      <c r="A22" s="100">
        <v>16</v>
      </c>
      <c r="B22" s="279" t="s">
        <v>323</v>
      </c>
      <c r="C22" s="74">
        <v>0</v>
      </c>
      <c r="D22" s="74">
        <v>0</v>
      </c>
      <c r="E22" s="108">
        <v>0</v>
      </c>
      <c r="F22" s="145"/>
      <c r="G22" s="27"/>
    </row>
    <row r="23" spans="1:10" ht="15" customHeight="1" x14ac:dyDescent="0.2">
      <c r="A23" s="100">
        <v>17</v>
      </c>
      <c r="B23" s="279" t="s">
        <v>556</v>
      </c>
      <c r="C23" s="74">
        <v>6000000</v>
      </c>
      <c r="D23" s="74">
        <v>6000000</v>
      </c>
      <c r="E23" s="74">
        <v>6000000</v>
      </c>
      <c r="F23" s="109">
        <f t="shared" ref="F23:F32" si="1">E23/D23</f>
        <v>1</v>
      </c>
      <c r="G23" s="27"/>
    </row>
    <row r="24" spans="1:10" ht="15" customHeight="1" x14ac:dyDescent="0.2">
      <c r="A24" s="100">
        <v>18</v>
      </c>
      <c r="B24" s="279" t="s">
        <v>324</v>
      </c>
      <c r="C24" s="74">
        <v>100000</v>
      </c>
      <c r="D24" s="74">
        <v>100000</v>
      </c>
      <c r="E24" s="74">
        <v>0</v>
      </c>
      <c r="F24" s="145"/>
      <c r="G24" s="27"/>
    </row>
    <row r="25" spans="1:10" ht="15" customHeight="1" x14ac:dyDescent="0.2">
      <c r="A25" s="100">
        <v>19</v>
      </c>
      <c r="B25" s="279" t="s">
        <v>68</v>
      </c>
      <c r="C25" s="74">
        <v>2200000</v>
      </c>
      <c r="D25" s="74">
        <v>2925000</v>
      </c>
      <c r="E25" s="74">
        <v>2925000</v>
      </c>
      <c r="F25" s="109">
        <f t="shared" si="1"/>
        <v>1</v>
      </c>
      <c r="G25" s="27"/>
    </row>
    <row r="26" spans="1:10" ht="15" customHeight="1" x14ac:dyDescent="0.2">
      <c r="A26" s="100">
        <v>20</v>
      </c>
      <c r="B26" s="279" t="s">
        <v>303</v>
      </c>
      <c r="C26" s="74">
        <v>300000</v>
      </c>
      <c r="D26" s="74">
        <v>300000</v>
      </c>
      <c r="E26" s="74">
        <v>300000</v>
      </c>
      <c r="F26" s="109">
        <f t="shared" si="1"/>
        <v>1</v>
      </c>
      <c r="G26" s="27"/>
    </row>
    <row r="27" spans="1:10" ht="15" customHeight="1" x14ac:dyDescent="0.2">
      <c r="A27" s="100">
        <v>21</v>
      </c>
      <c r="B27" s="279" t="s">
        <v>325</v>
      </c>
      <c r="C27" s="74">
        <v>100000</v>
      </c>
      <c r="D27" s="74">
        <v>100000</v>
      </c>
      <c r="E27" s="74">
        <v>0</v>
      </c>
      <c r="F27" s="109">
        <f t="shared" si="1"/>
        <v>0</v>
      </c>
      <c r="G27" s="27"/>
    </row>
    <row r="28" spans="1:10" ht="15" customHeight="1" x14ac:dyDescent="0.2">
      <c r="A28" s="100">
        <v>22</v>
      </c>
      <c r="B28" s="279" t="s">
        <v>302</v>
      </c>
      <c r="C28" s="74">
        <v>100000</v>
      </c>
      <c r="D28" s="74">
        <v>100000</v>
      </c>
      <c r="E28" s="74">
        <v>0</v>
      </c>
      <c r="F28" s="145"/>
      <c r="G28" s="27"/>
    </row>
    <row r="29" spans="1:10" ht="15" customHeight="1" x14ac:dyDescent="0.2">
      <c r="A29" s="100">
        <v>23</v>
      </c>
      <c r="B29" s="279" t="s">
        <v>326</v>
      </c>
      <c r="C29" s="74">
        <v>100000</v>
      </c>
      <c r="D29" s="74">
        <v>100000</v>
      </c>
      <c r="E29" s="74">
        <v>0</v>
      </c>
      <c r="F29" s="145"/>
      <c r="G29" s="27"/>
    </row>
    <row r="30" spans="1:10" ht="15" customHeight="1" x14ac:dyDescent="0.2">
      <c r="A30" s="100">
        <v>24</v>
      </c>
      <c r="B30" s="279" t="s">
        <v>328</v>
      </c>
      <c r="C30" s="74">
        <v>100000</v>
      </c>
      <c r="D30" s="74">
        <v>100000</v>
      </c>
      <c r="E30" s="74">
        <v>0</v>
      </c>
      <c r="F30" s="109">
        <f t="shared" si="1"/>
        <v>0</v>
      </c>
      <c r="G30" s="27"/>
    </row>
    <row r="31" spans="1:10" ht="15" customHeight="1" x14ac:dyDescent="0.2">
      <c r="A31" s="100">
        <v>25</v>
      </c>
      <c r="B31" s="279" t="s">
        <v>327</v>
      </c>
      <c r="C31" s="74">
        <v>150000</v>
      </c>
      <c r="D31" s="74">
        <v>150000</v>
      </c>
      <c r="E31" s="74">
        <v>263865</v>
      </c>
      <c r="F31" s="109">
        <f t="shared" si="1"/>
        <v>1.7591000000000001</v>
      </c>
      <c r="G31" s="27"/>
    </row>
    <row r="32" spans="1:10" ht="15" customHeight="1" x14ac:dyDescent="0.2">
      <c r="A32" s="100">
        <v>26</v>
      </c>
      <c r="B32" s="171" t="s">
        <v>45</v>
      </c>
      <c r="C32" s="172">
        <f>SUM(C22:C31)</f>
        <v>9150000</v>
      </c>
      <c r="D32" s="172">
        <f>SUM(D22:D31)</f>
        <v>9875000</v>
      </c>
      <c r="E32" s="172">
        <f>SUM(E22:E31)</f>
        <v>9488865</v>
      </c>
      <c r="F32" s="173">
        <f t="shared" si="1"/>
        <v>0.96089772151898734</v>
      </c>
      <c r="G32" s="27"/>
      <c r="H32" s="105"/>
    </row>
    <row r="33" spans="1:9" ht="15" customHeight="1" x14ac:dyDescent="0.2">
      <c r="A33" s="100">
        <v>27</v>
      </c>
      <c r="B33" s="387" t="s">
        <v>557</v>
      </c>
      <c r="C33" s="387"/>
      <c r="D33" s="387"/>
      <c r="E33" s="387"/>
      <c r="F33" s="387"/>
      <c r="G33" s="27"/>
    </row>
    <row r="34" spans="1:9" ht="24" x14ac:dyDescent="0.2">
      <c r="A34" s="100">
        <v>28</v>
      </c>
      <c r="B34" s="279" t="s">
        <v>752</v>
      </c>
      <c r="C34" s="74">
        <v>0</v>
      </c>
      <c r="D34" s="74">
        <v>0</v>
      </c>
      <c r="E34" s="74">
        <v>0</v>
      </c>
      <c r="F34" s="145"/>
      <c r="G34" s="27"/>
      <c r="H34" s="105"/>
    </row>
    <row r="35" spans="1:9" ht="24" x14ac:dyDescent="0.2">
      <c r="A35" s="100">
        <v>29</v>
      </c>
      <c r="B35" s="279" t="s">
        <v>753</v>
      </c>
      <c r="C35" s="74">
        <v>0</v>
      </c>
      <c r="D35" s="74">
        <v>0</v>
      </c>
      <c r="E35" s="74">
        <v>0</v>
      </c>
      <c r="F35" s="145"/>
      <c r="G35" s="27"/>
      <c r="H35" s="105"/>
    </row>
    <row r="36" spans="1:9" ht="15" customHeight="1" x14ac:dyDescent="0.2">
      <c r="A36" s="100">
        <v>30</v>
      </c>
      <c r="B36" s="171" t="s">
        <v>45</v>
      </c>
      <c r="C36" s="172">
        <f t="shared" ref="C36" si="2">SUM(C34)</f>
        <v>0</v>
      </c>
      <c r="D36" s="172">
        <f>SUM(D34:D35)</f>
        <v>0</v>
      </c>
      <c r="E36" s="172">
        <f>SUM(E34:E35)</f>
        <v>0</v>
      </c>
      <c r="F36" s="364"/>
      <c r="G36" s="27"/>
      <c r="H36" s="105"/>
      <c r="I36" s="105"/>
    </row>
    <row r="38" spans="1:9" ht="14.85" customHeight="1" x14ac:dyDescent="0.2">
      <c r="A38" s="30"/>
      <c r="B38" s="30"/>
      <c r="C38" s="30"/>
      <c r="D38" s="30"/>
      <c r="E38" s="30"/>
    </row>
    <row r="39" spans="1:9" ht="14.85" customHeight="1" x14ac:dyDescent="0.2">
      <c r="A39" s="30"/>
      <c r="B39" s="30"/>
      <c r="C39" s="30"/>
      <c r="D39" s="30"/>
      <c r="E39" s="30"/>
    </row>
    <row r="40" spans="1:9" ht="14.85" customHeight="1" x14ac:dyDescent="0.2">
      <c r="A40" s="30"/>
      <c r="B40" s="30"/>
      <c r="C40" s="30"/>
      <c r="D40" s="30"/>
      <c r="E40" s="30"/>
    </row>
    <row r="41" spans="1:9" ht="14.85" customHeight="1" x14ac:dyDescent="0.2">
      <c r="A41" s="30"/>
      <c r="B41" s="30"/>
      <c r="C41" s="30"/>
      <c r="D41" s="30"/>
      <c r="E41" s="30"/>
    </row>
  </sheetData>
  <sheetProtection selectLockedCells="1" selectUnlockedCells="1"/>
  <mergeCells count="4">
    <mergeCell ref="B8:F8"/>
    <mergeCell ref="B21:F21"/>
    <mergeCell ref="B33:F33"/>
    <mergeCell ref="A4:F4"/>
  </mergeCells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7</vt:i4>
      </vt:variant>
    </vt:vector>
  </HeadingPairs>
  <TitlesOfParts>
    <vt:vector size="3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 </vt:lpstr>
      <vt:lpstr>20. melléklet</vt:lpstr>
      <vt:lpstr>21. melléklet</vt:lpstr>
      <vt:lpstr> 22. melléklet</vt:lpstr>
      <vt:lpstr>23. melléklet</vt:lpstr>
      <vt:lpstr>' 22. melléklet'!Nyomtatási_cím</vt:lpstr>
      <vt:lpstr>' 22. melléklet'!Nyomtatási_terület</vt:lpstr>
      <vt:lpstr>'11. melléklet'!Nyomtatási_terület</vt:lpstr>
      <vt:lpstr>'19. melléklet '!Nyomtatási_terület</vt:lpstr>
      <vt:lpstr>'20. melléklet'!Nyomtatási_terület</vt:lpstr>
      <vt:lpstr>'5. melléklet'!Nyomtatási_terület</vt:lpstr>
      <vt:lpstr>'9.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</dc:creator>
  <cp:lastModifiedBy>User</cp:lastModifiedBy>
  <cp:lastPrinted>2026-05-12T09:32:49Z</cp:lastPrinted>
  <dcterms:created xsi:type="dcterms:W3CDTF">2014-04-11T11:05:02Z</dcterms:created>
  <dcterms:modified xsi:type="dcterms:W3CDTF">2026-05-15T08:42:14Z</dcterms:modified>
</cp:coreProperties>
</file>