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140" tabRatio="596"/>
  </bookViews>
  <sheets>
    <sheet name="1. melléklet" sheetId="1" r:id="rId1"/>
    <sheet name="2. melléklet" sheetId="2" r:id="rId2"/>
    <sheet name="3. melléklet" sheetId="7" r:id="rId3"/>
    <sheet name="4. melléklet" sheetId="8" r:id="rId4"/>
    <sheet name="5. melléklet" sheetId="9" r:id="rId5"/>
    <sheet name="6. melléklet" sheetId="18" r:id="rId6"/>
    <sheet name="7. melléklet" sheetId="31" r:id="rId7"/>
    <sheet name="8. melléklet " sheetId="30" r:id="rId8"/>
    <sheet name="9. melléklet" sheetId="13" r:id="rId9"/>
    <sheet name="10. melléklet" sheetId="26" r:id="rId10"/>
    <sheet name="11. melléklet" sheetId="10" r:id="rId11"/>
    <sheet name="12. melléklet" sheetId="11" r:id="rId12"/>
    <sheet name="13. melléklet" sheetId="14" r:id="rId13"/>
    <sheet name="14. melléklet" sheetId="25" r:id="rId14"/>
    <sheet name="15. melléklet" sheetId="23" r:id="rId15"/>
  </sheets>
  <definedNames>
    <definedName name="_xlnm.Print_Area" localSheetId="0">'1. melléklet'!$A$1:$H$84</definedName>
    <definedName name="_xlnm.Print_Area" localSheetId="10">'11. melléklet'!$A$1:$E$40</definedName>
    <definedName name="_xlnm.Print_Area" localSheetId="11">'12. melléklet'!$A$1:$G$31</definedName>
    <definedName name="_xlnm.Print_Area" localSheetId="12">'13. melléklet'!$A$1:$O$24</definedName>
    <definedName name="_xlnm.Print_Area" localSheetId="4">'5. melléklet'!$A$1:$E$38</definedName>
  </definedNames>
  <calcPr calcId="181029"/>
</workbook>
</file>

<file path=xl/calcChain.xml><?xml version="1.0" encoding="utf-8"?>
<calcChain xmlns="http://schemas.openxmlformats.org/spreadsheetml/2006/main">
  <c r="G77" i="1" l="1"/>
  <c r="E10" i="18"/>
  <c r="E13" i="18" l="1"/>
  <c r="J8" i="30" l="1"/>
  <c r="D29" i="10"/>
  <c r="J16" i="30" l="1"/>
  <c r="K15" i="2" l="1"/>
  <c r="C44" i="30"/>
  <c r="F24" i="30"/>
  <c r="D17" i="9" l="1"/>
  <c r="G29" i="13" l="1"/>
  <c r="E11" i="18"/>
  <c r="E8" i="18" s="1"/>
  <c r="H103" i="7" l="1"/>
  <c r="I17" i="7" l="1"/>
  <c r="I33" i="7"/>
  <c r="I94" i="7"/>
  <c r="E24" i="7" l="1"/>
  <c r="I42" i="7"/>
  <c r="I36" i="7"/>
  <c r="H35" i="7" l="1"/>
  <c r="J42" i="30"/>
  <c r="J26" i="30" l="1"/>
  <c r="F26" i="30"/>
  <c r="E10" i="26" l="1"/>
  <c r="G22" i="11"/>
  <c r="H29" i="13" l="1"/>
  <c r="D8" i="9"/>
  <c r="D38" i="9" s="1"/>
  <c r="D42" i="1" l="1"/>
  <c r="K12" i="2" l="1"/>
  <c r="K9" i="2"/>
  <c r="F52" i="7"/>
  <c r="G52" i="7"/>
  <c r="H52" i="7"/>
  <c r="E52" i="7"/>
  <c r="E26" i="2"/>
  <c r="F26" i="2"/>
  <c r="H26" i="2"/>
  <c r="C26" i="2" l="1"/>
  <c r="G47" i="7" l="1"/>
  <c r="I76" i="7" l="1"/>
  <c r="G44" i="7"/>
  <c r="G41" i="7"/>
  <c r="G38" i="7"/>
  <c r="G35" i="7"/>
  <c r="G24" i="7"/>
  <c r="G20" i="7"/>
  <c r="G18" i="7" s="1"/>
  <c r="G10" i="7"/>
  <c r="F47" i="7"/>
  <c r="F44" i="7"/>
  <c r="F41" i="7"/>
  <c r="F38" i="7"/>
  <c r="F35" i="7"/>
  <c r="I35" i="7" s="1"/>
  <c r="F24" i="7"/>
  <c r="F20" i="7"/>
  <c r="F18" i="7" s="1"/>
  <c r="F10" i="7"/>
  <c r="G98" i="7"/>
  <c r="G103" i="7" s="1"/>
  <c r="G92" i="7"/>
  <c r="G85" i="7"/>
  <c r="G79" i="7"/>
  <c r="G72" i="7"/>
  <c r="G67" i="7" s="1"/>
  <c r="G62" i="7"/>
  <c r="G56" i="7"/>
  <c r="F98" i="7"/>
  <c r="F103" i="7" s="1"/>
  <c r="F92" i="7"/>
  <c r="F85" i="7"/>
  <c r="F79" i="7"/>
  <c r="F72" i="7"/>
  <c r="F67" i="7" s="1"/>
  <c r="F62" i="7"/>
  <c r="F56" i="7"/>
  <c r="E98" i="7"/>
  <c r="E103" i="7" s="1"/>
  <c r="E92" i="7"/>
  <c r="E85" i="7"/>
  <c r="E79" i="7"/>
  <c r="E72" i="7"/>
  <c r="E67" i="7" s="1"/>
  <c r="E62" i="7"/>
  <c r="E56" i="7"/>
  <c r="E47" i="7"/>
  <c r="E44" i="7"/>
  <c r="E41" i="7"/>
  <c r="E38" i="7"/>
  <c r="E35" i="7"/>
  <c r="E20" i="7"/>
  <c r="E18" i="7" s="1"/>
  <c r="E10" i="7"/>
  <c r="I30" i="8"/>
  <c r="I31" i="8"/>
  <c r="I28" i="8"/>
  <c r="I24" i="8"/>
  <c r="E55" i="7" l="1"/>
  <c r="E84" i="7" s="1"/>
  <c r="F97" i="7"/>
  <c r="E97" i="7"/>
  <c r="G46" i="7"/>
  <c r="F46" i="7"/>
  <c r="E46" i="7"/>
  <c r="G97" i="7"/>
  <c r="G55" i="7"/>
  <c r="G84" i="7" s="1"/>
  <c r="F55" i="7"/>
  <c r="F84" i="7" s="1"/>
  <c r="G29" i="8" l="1"/>
  <c r="F29" i="8"/>
  <c r="E38" i="8"/>
  <c r="E33" i="8" s="1"/>
  <c r="E29" i="8"/>
  <c r="E22" i="8"/>
  <c r="E18" i="8"/>
  <c r="E9" i="8"/>
  <c r="E14" i="8" s="1"/>
  <c r="F21" i="31"/>
  <c r="E21" i="31"/>
  <c r="E21" i="8" l="1"/>
  <c r="E41" i="8" s="1"/>
  <c r="C14" i="14"/>
  <c r="C14" i="25" l="1"/>
  <c r="I22" i="2"/>
  <c r="D29" i="13" s="1"/>
  <c r="J22" i="2"/>
  <c r="K22" i="2"/>
  <c r="H22" i="2"/>
  <c r="C29" i="13" s="1"/>
  <c r="I21" i="2"/>
  <c r="D28" i="13" s="1"/>
  <c r="J21" i="2"/>
  <c r="H21" i="2"/>
  <c r="C28" i="13" s="1"/>
  <c r="E29" i="13" l="1"/>
  <c r="F20" i="13"/>
  <c r="G20" i="13"/>
  <c r="H20" i="13"/>
  <c r="C19" i="13"/>
  <c r="I43" i="30" l="1"/>
  <c r="H43" i="30"/>
  <c r="G43" i="30"/>
  <c r="D43" i="30"/>
  <c r="E43" i="30"/>
  <c r="C43" i="30"/>
  <c r="F42" i="30"/>
  <c r="G44" i="30"/>
  <c r="H15" i="2" l="1"/>
  <c r="C8" i="18" s="1"/>
  <c r="C10" i="18" s="1"/>
  <c r="J26" i="2" l="1"/>
  <c r="K26" i="2"/>
  <c r="E30" i="13" s="1"/>
  <c r="I26" i="2"/>
  <c r="D30" i="13" s="1"/>
  <c r="D26" i="2"/>
  <c r="E82" i="1"/>
  <c r="F82" i="1"/>
  <c r="G82" i="1"/>
  <c r="D82" i="1"/>
  <c r="E80" i="1"/>
  <c r="F80" i="1"/>
  <c r="G80" i="1"/>
  <c r="D80" i="1"/>
  <c r="E45" i="1"/>
  <c r="F45" i="1"/>
  <c r="G45" i="1"/>
  <c r="D45" i="1"/>
  <c r="F42" i="1"/>
  <c r="G42" i="1"/>
  <c r="E42" i="1"/>
  <c r="D19" i="13" s="1"/>
  <c r="E19" i="13" l="1"/>
  <c r="C8" i="2"/>
  <c r="I15" i="7"/>
  <c r="I31" i="7"/>
  <c r="I32" i="7"/>
  <c r="I50" i="7"/>
  <c r="I58" i="7"/>
  <c r="I101" i="7"/>
  <c r="H47" i="7"/>
  <c r="E9" i="7"/>
  <c r="E53" i="7" s="1"/>
  <c r="H98" i="7"/>
  <c r="H29" i="8"/>
  <c r="I29" i="8" s="1"/>
  <c r="E37" i="7" l="1"/>
  <c r="E104" i="7" l="1"/>
  <c r="G22" i="8"/>
  <c r="O11" i="25"/>
  <c r="E31" i="11"/>
  <c r="D9" i="10" l="1"/>
  <c r="D18" i="10" s="1"/>
  <c r="J13" i="30" l="1"/>
  <c r="I40" i="8" l="1"/>
  <c r="I39" i="8"/>
  <c r="I36" i="8"/>
  <c r="I35" i="8"/>
  <c r="I34" i="8"/>
  <c r="I32" i="8"/>
  <c r="I27" i="8"/>
  <c r="I26" i="8"/>
  <c r="I23" i="8"/>
  <c r="I17" i="8"/>
  <c r="I16" i="8"/>
  <c r="I13" i="8"/>
  <c r="I12" i="8"/>
  <c r="I11" i="8"/>
  <c r="I10" i="8"/>
  <c r="F22" i="8" l="1"/>
  <c r="H22" i="8"/>
  <c r="I100" i="7"/>
  <c r="I95" i="7"/>
  <c r="I93" i="7"/>
  <c r="I91" i="7"/>
  <c r="I89" i="7"/>
  <c r="I88" i="7"/>
  <c r="I87" i="7"/>
  <c r="I83" i="7"/>
  <c r="I82" i="7"/>
  <c r="I81" i="7"/>
  <c r="I80" i="7"/>
  <c r="I78" i="7"/>
  <c r="I77" i="7"/>
  <c r="I75" i="7"/>
  <c r="I74" i="7"/>
  <c r="I73" i="7"/>
  <c r="I71" i="7"/>
  <c r="I70" i="7"/>
  <c r="I69" i="7"/>
  <c r="I68" i="7"/>
  <c r="I66" i="7"/>
  <c r="I65" i="7"/>
  <c r="I64" i="7"/>
  <c r="I63" i="7"/>
  <c r="I61" i="7"/>
  <c r="I60" i="7"/>
  <c r="I59" i="7"/>
  <c r="I57" i="7"/>
  <c r="I49" i="7"/>
  <c r="I40" i="7"/>
  <c r="I34" i="7"/>
  <c r="I30" i="7"/>
  <c r="I29" i="7"/>
  <c r="I28" i="7"/>
  <c r="I27" i="7"/>
  <c r="I26" i="7"/>
  <c r="I25" i="7"/>
  <c r="I23" i="7"/>
  <c r="I22" i="7"/>
  <c r="I21" i="7"/>
  <c r="I19" i="7"/>
  <c r="I14" i="7"/>
  <c r="I13" i="7"/>
  <c r="I12" i="7"/>
  <c r="I11" i="7"/>
  <c r="I22" i="8" l="1"/>
  <c r="D23" i="10" l="1"/>
  <c r="D26" i="10"/>
  <c r="G9" i="11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5" i="30"/>
  <c r="J24" i="30"/>
  <c r="J23" i="30"/>
  <c r="J21" i="30"/>
  <c r="J20" i="30"/>
  <c r="J19" i="30"/>
  <c r="J15" i="30"/>
  <c r="J14" i="30"/>
  <c r="J12" i="30"/>
  <c r="J11" i="30"/>
  <c r="J10" i="30"/>
  <c r="J9" i="30"/>
  <c r="E44" i="30"/>
  <c r="F41" i="30"/>
  <c r="F39" i="30"/>
  <c r="F38" i="30"/>
  <c r="F34" i="30"/>
  <c r="F32" i="30"/>
  <c r="F29" i="30"/>
  <c r="F21" i="30"/>
  <c r="F12" i="30"/>
  <c r="F11" i="30"/>
  <c r="F10" i="30"/>
  <c r="F9" i="30"/>
  <c r="F8" i="30"/>
  <c r="D31" i="10" l="1"/>
  <c r="C31" i="11"/>
  <c r="D31" i="11"/>
  <c r="F20" i="11" l="1"/>
  <c r="E20" i="11"/>
  <c r="D20" i="11"/>
  <c r="C20" i="11"/>
  <c r="G17" i="11" l="1"/>
  <c r="G30" i="11"/>
  <c r="G29" i="11"/>
  <c r="G28" i="11"/>
  <c r="G27" i="11"/>
  <c r="G26" i="11"/>
  <c r="G25" i="11"/>
  <c r="G24" i="11"/>
  <c r="G19" i="11"/>
  <c r="G18" i="11"/>
  <c r="G16" i="11"/>
  <c r="G15" i="11"/>
  <c r="G14" i="11"/>
  <c r="G13" i="11"/>
  <c r="G12" i="11"/>
  <c r="G11" i="11"/>
  <c r="G10" i="11"/>
  <c r="D21" i="31" l="1"/>
  <c r="C16" i="18" l="1"/>
  <c r="D44" i="30"/>
  <c r="F44" i="30" s="1"/>
  <c r="F32" i="13" l="1"/>
  <c r="G32" i="13"/>
  <c r="H32" i="13"/>
  <c r="E17" i="13"/>
  <c r="E18" i="13"/>
  <c r="E10" i="13"/>
  <c r="D10" i="13"/>
  <c r="C10" i="13"/>
  <c r="D18" i="13"/>
  <c r="C18" i="13"/>
  <c r="C19" i="31" l="1"/>
  <c r="C16" i="31"/>
  <c r="F2" i="31" l="1"/>
  <c r="D21" i="1" l="1"/>
  <c r="D22" i="1"/>
  <c r="D11" i="1"/>
  <c r="H85" i="7"/>
  <c r="E53" i="1"/>
  <c r="F53" i="1"/>
  <c r="G53" i="1"/>
  <c r="D53" i="1"/>
  <c r="G9" i="7"/>
  <c r="H10" i="7"/>
  <c r="D10" i="1"/>
  <c r="D14" i="31"/>
  <c r="E14" i="31"/>
  <c r="F14" i="31"/>
  <c r="C14" i="31"/>
  <c r="F31" i="11"/>
  <c r="G31" i="11" s="1"/>
  <c r="G20" i="11"/>
  <c r="G53" i="7" l="1"/>
  <c r="G37" i="7"/>
  <c r="I10" i="7"/>
  <c r="I85" i="7"/>
  <c r="F9" i="7"/>
  <c r="D9" i="13"/>
  <c r="C9" i="13"/>
  <c r="H9" i="7"/>
  <c r="E9" i="13"/>
  <c r="F22" i="31"/>
  <c r="F24" i="31" s="1"/>
  <c r="E22" i="31"/>
  <c r="E24" i="31" s="1"/>
  <c r="D22" i="31"/>
  <c r="D24" i="31" s="1"/>
  <c r="F53" i="7" l="1"/>
  <c r="F37" i="7"/>
  <c r="I9" i="7"/>
  <c r="E78" i="1"/>
  <c r="F78" i="1"/>
  <c r="G78" i="1"/>
  <c r="D78" i="1"/>
  <c r="H78" i="1" l="1"/>
  <c r="H18" i="8"/>
  <c r="G18" i="8"/>
  <c r="F18" i="8"/>
  <c r="E43" i="1"/>
  <c r="F43" i="1"/>
  <c r="G43" i="1"/>
  <c r="G46" i="1" s="1"/>
  <c r="D43" i="1"/>
  <c r="D46" i="1" s="1"/>
  <c r="G28" i="1"/>
  <c r="E28" i="1"/>
  <c r="F28" i="1"/>
  <c r="D28" i="1"/>
  <c r="E24" i="1"/>
  <c r="F24" i="1"/>
  <c r="G24" i="1"/>
  <c r="D24" i="1"/>
  <c r="E22" i="1"/>
  <c r="F22" i="1"/>
  <c r="G22" i="1"/>
  <c r="E11" i="1"/>
  <c r="F11" i="1"/>
  <c r="G11" i="1"/>
  <c r="E12" i="1"/>
  <c r="F12" i="1"/>
  <c r="G12" i="1"/>
  <c r="E13" i="1"/>
  <c r="F13" i="1"/>
  <c r="G13" i="1"/>
  <c r="D13" i="1"/>
  <c r="D12" i="1"/>
  <c r="H9" i="8"/>
  <c r="G9" i="8"/>
  <c r="G14" i="8" s="1"/>
  <c r="F9" i="8"/>
  <c r="E81" i="1"/>
  <c r="E83" i="1" s="1"/>
  <c r="F81" i="1"/>
  <c r="F83" i="1" s="1"/>
  <c r="G81" i="1"/>
  <c r="G83" i="1" s="1"/>
  <c r="D81" i="1"/>
  <c r="D83" i="1" s="1"/>
  <c r="E70" i="1"/>
  <c r="F70" i="1"/>
  <c r="G70" i="1"/>
  <c r="E71" i="1"/>
  <c r="F71" i="1"/>
  <c r="G71" i="1"/>
  <c r="E72" i="1"/>
  <c r="F72" i="1"/>
  <c r="G72" i="1"/>
  <c r="D71" i="1"/>
  <c r="D72" i="1"/>
  <c r="D70" i="1"/>
  <c r="E51" i="1"/>
  <c r="F51" i="1"/>
  <c r="G51" i="1"/>
  <c r="E52" i="1"/>
  <c r="F52" i="1"/>
  <c r="G52" i="1"/>
  <c r="E54" i="1"/>
  <c r="F54" i="1"/>
  <c r="G54" i="1"/>
  <c r="E55" i="1"/>
  <c r="F55" i="1"/>
  <c r="G55" i="1"/>
  <c r="E56" i="1"/>
  <c r="F56" i="1"/>
  <c r="G56" i="1"/>
  <c r="E58" i="1"/>
  <c r="F58" i="1"/>
  <c r="G58" i="1"/>
  <c r="E59" i="1"/>
  <c r="F59" i="1"/>
  <c r="G59" i="1"/>
  <c r="E60" i="1"/>
  <c r="F60" i="1"/>
  <c r="G60" i="1"/>
  <c r="D60" i="1"/>
  <c r="D59" i="1"/>
  <c r="D58" i="1"/>
  <c r="D56" i="1"/>
  <c r="D54" i="1"/>
  <c r="D55" i="1"/>
  <c r="D52" i="1"/>
  <c r="D51" i="1"/>
  <c r="E63" i="1"/>
  <c r="F63" i="1"/>
  <c r="G63" i="1"/>
  <c r="E64" i="1"/>
  <c r="F64" i="1"/>
  <c r="G64" i="1"/>
  <c r="E65" i="1"/>
  <c r="F65" i="1"/>
  <c r="G65" i="1"/>
  <c r="E66" i="1"/>
  <c r="F66" i="1"/>
  <c r="G66" i="1"/>
  <c r="D64" i="1"/>
  <c r="D65" i="1"/>
  <c r="D66" i="1"/>
  <c r="D63" i="1"/>
  <c r="E39" i="1"/>
  <c r="F39" i="1"/>
  <c r="G39" i="1"/>
  <c r="D39" i="1"/>
  <c r="E36" i="1"/>
  <c r="F36" i="1"/>
  <c r="G36" i="1"/>
  <c r="E37" i="1"/>
  <c r="F37" i="1"/>
  <c r="G37" i="1"/>
  <c r="D37" i="1"/>
  <c r="D36" i="1"/>
  <c r="E30" i="1"/>
  <c r="F30" i="1"/>
  <c r="G30" i="1"/>
  <c r="D30" i="1"/>
  <c r="E20" i="1"/>
  <c r="F20" i="1"/>
  <c r="G20" i="1"/>
  <c r="E21" i="1"/>
  <c r="F21" i="1"/>
  <c r="G21" i="1"/>
  <c r="E23" i="1"/>
  <c r="F23" i="1"/>
  <c r="G23" i="1"/>
  <c r="E25" i="1"/>
  <c r="F25" i="1"/>
  <c r="G25" i="1"/>
  <c r="E26" i="1"/>
  <c r="F26" i="1"/>
  <c r="G26" i="1"/>
  <c r="E27" i="1"/>
  <c r="F27" i="1"/>
  <c r="G27" i="1"/>
  <c r="D26" i="1"/>
  <c r="D27" i="1"/>
  <c r="D25" i="1"/>
  <c r="D23" i="1"/>
  <c r="D20" i="1"/>
  <c r="O10" i="25" l="1"/>
  <c r="C10" i="25"/>
  <c r="I18" i="8"/>
  <c r="H27" i="1"/>
  <c r="C18" i="31"/>
  <c r="H12" i="1"/>
  <c r="H52" i="1"/>
  <c r="H30" i="1"/>
  <c r="F14" i="8"/>
  <c r="F19" i="8" s="1"/>
  <c r="I9" i="8"/>
  <c r="H11" i="1"/>
  <c r="H72" i="1"/>
  <c r="H71" i="1"/>
  <c r="H58" i="1"/>
  <c r="H26" i="1"/>
  <c r="H20" i="1"/>
  <c r="I52" i="7"/>
  <c r="G19" i="8"/>
  <c r="H28" i="1"/>
  <c r="H21" i="1"/>
  <c r="H64" i="1"/>
  <c r="H23" i="1"/>
  <c r="H65" i="1"/>
  <c r="H59" i="1"/>
  <c r="H54" i="1"/>
  <c r="H25" i="1"/>
  <c r="D69" i="1"/>
  <c r="H63" i="1"/>
  <c r="H56" i="1"/>
  <c r="H51" i="1"/>
  <c r="H70" i="1"/>
  <c r="H81" i="1"/>
  <c r="H66" i="1"/>
  <c r="H60" i="1"/>
  <c r="H55" i="1"/>
  <c r="H22" i="1"/>
  <c r="H24" i="1"/>
  <c r="H43" i="1"/>
  <c r="E69" i="1"/>
  <c r="C12" i="13"/>
  <c r="F69" i="1"/>
  <c r="G69" i="1"/>
  <c r="C13" i="2"/>
  <c r="H14" i="8"/>
  <c r="E19" i="8"/>
  <c r="D19" i="1"/>
  <c r="D57" i="1"/>
  <c r="F57" i="1"/>
  <c r="G57" i="1"/>
  <c r="E50" i="1"/>
  <c r="E57" i="1"/>
  <c r="F50" i="1"/>
  <c r="D50" i="1"/>
  <c r="G50" i="1"/>
  <c r="I14" i="8" l="1"/>
  <c r="H50" i="1"/>
  <c r="H69" i="1"/>
  <c r="H19" i="8"/>
  <c r="I19" i="8" s="1"/>
  <c r="H57" i="1"/>
  <c r="E68" i="1"/>
  <c r="F68" i="1"/>
  <c r="G68" i="1"/>
  <c r="D68" i="1"/>
  <c r="E61" i="1"/>
  <c r="F61" i="1"/>
  <c r="G61" i="1"/>
  <c r="D61" i="1"/>
  <c r="H68" i="1" l="1"/>
  <c r="H61" i="1"/>
  <c r="I44" i="30"/>
  <c r="H44" i="30"/>
  <c r="J44" i="30" l="1"/>
  <c r="G45" i="30"/>
  <c r="C45" i="30"/>
  <c r="H41" i="7" l="1"/>
  <c r="I41" i="7" s="1"/>
  <c r="C17" i="13" l="1"/>
  <c r="F19" i="2" l="1"/>
  <c r="D19" i="2"/>
  <c r="E19" i="2"/>
  <c r="C19" i="2"/>
  <c r="E33" i="1"/>
  <c r="F33" i="1"/>
  <c r="G33" i="1"/>
  <c r="D33" i="1"/>
  <c r="D14" i="13"/>
  <c r="H38" i="7"/>
  <c r="C14" i="13"/>
  <c r="E14" i="13" l="1"/>
  <c r="I38" i="7"/>
  <c r="C13" i="13"/>
  <c r="C15" i="13"/>
  <c r="D76" i="1"/>
  <c r="D75" i="1"/>
  <c r="C16" i="13" l="1"/>
  <c r="D77" i="1"/>
  <c r="H19" i="2"/>
  <c r="C27" i="13" s="1"/>
  <c r="E44" i="8"/>
  <c r="D62" i="1"/>
  <c r="D67" i="1"/>
  <c r="D74" i="1"/>
  <c r="D49" i="1" l="1"/>
  <c r="C11" i="13"/>
  <c r="C20" i="13" s="1"/>
  <c r="D73" i="1" l="1"/>
  <c r="D79" i="1" s="1"/>
  <c r="C30" i="13" l="1"/>
  <c r="H44" i="7" l="1"/>
  <c r="E76" i="1"/>
  <c r="F76" i="1"/>
  <c r="H46" i="7" l="1"/>
  <c r="E16" i="13"/>
  <c r="D16" i="13"/>
  <c r="E13" i="2"/>
  <c r="F19" i="1"/>
  <c r="G76" i="1"/>
  <c r="I46" i="7" l="1"/>
  <c r="K19" i="2" l="1"/>
  <c r="E27" i="13" s="1"/>
  <c r="I19" i="2"/>
  <c r="D27" i="13" s="1"/>
  <c r="J19" i="2"/>
  <c r="G74" i="1"/>
  <c r="F74" i="1"/>
  <c r="E74" i="1"/>
  <c r="H74" i="1" l="1"/>
  <c r="O13" i="14"/>
  <c r="J43" i="30" l="1"/>
  <c r="F43" i="30" l="1"/>
  <c r="I28" i="2"/>
  <c r="J28" i="2"/>
  <c r="K28" i="2"/>
  <c r="H28" i="2"/>
  <c r="E28" i="2" l="1"/>
  <c r="F28" i="2"/>
  <c r="D28" i="2"/>
  <c r="C28" i="2" l="1"/>
  <c r="I47" i="7" l="1"/>
  <c r="H20" i="7" l="1"/>
  <c r="F38" i="8"/>
  <c r="G38" i="8"/>
  <c r="H38" i="8"/>
  <c r="I38" i="8" l="1"/>
  <c r="C15" i="31"/>
  <c r="I20" i="7"/>
  <c r="I103" i="7"/>
  <c r="I98" i="7"/>
  <c r="D17" i="13"/>
  <c r="C21" i="31" l="1"/>
  <c r="C22" i="31" s="1"/>
  <c r="C24" i="31" s="1"/>
  <c r="I9" i="2"/>
  <c r="D23" i="13" s="1"/>
  <c r="J9" i="2"/>
  <c r="I11" i="2"/>
  <c r="D25" i="13" s="1"/>
  <c r="J11" i="2"/>
  <c r="I12" i="2"/>
  <c r="J12" i="2"/>
  <c r="I13" i="2"/>
  <c r="J13" i="2"/>
  <c r="I14" i="2"/>
  <c r="J14" i="2"/>
  <c r="I15" i="2"/>
  <c r="J15" i="2"/>
  <c r="E20" i="2"/>
  <c r="E10" i="2"/>
  <c r="E11" i="2"/>
  <c r="E12" i="2"/>
  <c r="E8" i="2"/>
  <c r="E9" i="2"/>
  <c r="F44" i="1"/>
  <c r="F46" i="1" s="1"/>
  <c r="E44" i="1"/>
  <c r="F16" i="1"/>
  <c r="G16" i="1"/>
  <c r="F17" i="1"/>
  <c r="F18" i="1"/>
  <c r="G18" i="1"/>
  <c r="F10" i="1"/>
  <c r="G10" i="1"/>
  <c r="F14" i="1"/>
  <c r="G14" i="1"/>
  <c r="F34" i="1"/>
  <c r="G34" i="1"/>
  <c r="H44" i="1" l="1"/>
  <c r="E46" i="1"/>
  <c r="D31" i="13"/>
  <c r="D8" i="18"/>
  <c r="F8" i="18" s="1"/>
  <c r="D26" i="13"/>
  <c r="G9" i="1"/>
  <c r="F9" i="1"/>
  <c r="G32" i="1"/>
  <c r="F32" i="1"/>
  <c r="H46" i="1"/>
  <c r="F15" i="1"/>
  <c r="G21" i="8"/>
  <c r="G33" i="8"/>
  <c r="H33" i="8"/>
  <c r="H92" i="7"/>
  <c r="K21" i="2" s="1"/>
  <c r="E28" i="13" s="1"/>
  <c r="H56" i="7"/>
  <c r="H62" i="7"/>
  <c r="H72" i="7"/>
  <c r="H24" i="7"/>
  <c r="E23" i="13"/>
  <c r="K11" i="2"/>
  <c r="E25" i="13" s="1"/>
  <c r="K13" i="2"/>
  <c r="K14" i="2"/>
  <c r="F20" i="2"/>
  <c r="F10" i="2"/>
  <c r="F12" i="2"/>
  <c r="F8" i="2"/>
  <c r="F9" i="2"/>
  <c r="D38" i="1"/>
  <c r="H79" i="7"/>
  <c r="E77" i="1"/>
  <c r="F21" i="8"/>
  <c r="F33" i="8"/>
  <c r="D12" i="13"/>
  <c r="D13" i="13"/>
  <c r="H9" i="2"/>
  <c r="C23" i="13" s="1"/>
  <c r="H11" i="2"/>
  <c r="C25" i="13" s="1"/>
  <c r="H12" i="2"/>
  <c r="H13" i="2"/>
  <c r="H14" i="2"/>
  <c r="C31" i="13"/>
  <c r="C10" i="2"/>
  <c r="C12" i="2"/>
  <c r="C9" i="2"/>
  <c r="E38" i="1"/>
  <c r="D16" i="1"/>
  <c r="D18" i="1"/>
  <c r="D14" i="1"/>
  <c r="D9" i="1" s="1"/>
  <c r="D34" i="1"/>
  <c r="D2" i="9"/>
  <c r="O21" i="14"/>
  <c r="D10" i="2"/>
  <c r="D12" i="2"/>
  <c r="D8" i="2"/>
  <c r="D9" i="2"/>
  <c r="D20" i="2"/>
  <c r="E16" i="1"/>
  <c r="H16" i="1" s="1"/>
  <c r="E18" i="1"/>
  <c r="H18" i="1" s="1"/>
  <c r="E10" i="1"/>
  <c r="H10" i="1" s="1"/>
  <c r="E14" i="1"/>
  <c r="H14" i="1" s="1"/>
  <c r="E34" i="1"/>
  <c r="H34" i="1" s="1"/>
  <c r="M2" i="30"/>
  <c r="C20" i="2"/>
  <c r="O12" i="14"/>
  <c r="K2" i="2"/>
  <c r="I2" i="7"/>
  <c r="I2" i="8"/>
  <c r="F2" i="18"/>
  <c r="E2" i="10"/>
  <c r="G2" i="11"/>
  <c r="O18" i="14"/>
  <c r="O19" i="14"/>
  <c r="O20" i="14"/>
  <c r="O22" i="14"/>
  <c r="O17" i="14"/>
  <c r="O10" i="14"/>
  <c r="O11" i="14"/>
  <c r="E2" i="26"/>
  <c r="O2" i="25"/>
  <c r="N21" i="25"/>
  <c r="M21" i="25"/>
  <c r="L21" i="25"/>
  <c r="K21" i="25"/>
  <c r="J21" i="25"/>
  <c r="I21" i="25"/>
  <c r="H21" i="25"/>
  <c r="G21" i="25"/>
  <c r="F21" i="25"/>
  <c r="E21" i="25"/>
  <c r="D21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O14" i="25"/>
  <c r="O2" i="14"/>
  <c r="H2" i="13"/>
  <c r="E2" i="23"/>
  <c r="D15" i="14"/>
  <c r="E15" i="14"/>
  <c r="F15" i="14"/>
  <c r="F23" i="14"/>
  <c r="G15" i="14"/>
  <c r="H15" i="14"/>
  <c r="I15" i="14"/>
  <c r="J15" i="14"/>
  <c r="K15" i="14"/>
  <c r="L15" i="14"/>
  <c r="M15" i="14"/>
  <c r="N15" i="14"/>
  <c r="N23" i="14"/>
  <c r="C23" i="14"/>
  <c r="D23" i="14"/>
  <c r="E23" i="14"/>
  <c r="M23" i="14"/>
  <c r="L23" i="14"/>
  <c r="K23" i="14"/>
  <c r="G23" i="14"/>
  <c r="H23" i="14"/>
  <c r="I23" i="14"/>
  <c r="J23" i="14"/>
  <c r="G41" i="8" l="1"/>
  <c r="I33" i="8"/>
  <c r="I79" i="7"/>
  <c r="I72" i="7"/>
  <c r="I62" i="7"/>
  <c r="I56" i="7"/>
  <c r="H21" i="8"/>
  <c r="I21" i="8" s="1"/>
  <c r="C26" i="13"/>
  <c r="E13" i="13"/>
  <c r="I92" i="7"/>
  <c r="E12" i="13"/>
  <c r="I24" i="7"/>
  <c r="E9" i="1"/>
  <c r="H9" i="1" s="1"/>
  <c r="E26" i="13"/>
  <c r="H97" i="7"/>
  <c r="H77" i="1"/>
  <c r="G19" i="1"/>
  <c r="F13" i="2"/>
  <c r="F77" i="1"/>
  <c r="D13" i="2"/>
  <c r="E19" i="1"/>
  <c r="F41" i="8"/>
  <c r="H67" i="7"/>
  <c r="K10" i="2" s="1"/>
  <c r="G67" i="1"/>
  <c r="G75" i="1"/>
  <c r="F75" i="1"/>
  <c r="E62" i="1"/>
  <c r="E67" i="1"/>
  <c r="F62" i="1"/>
  <c r="F67" i="1"/>
  <c r="E75" i="1"/>
  <c r="E32" i="1"/>
  <c r="H32" i="1" s="1"/>
  <c r="D32" i="1"/>
  <c r="G35" i="1"/>
  <c r="H10" i="2"/>
  <c r="C24" i="13" s="1"/>
  <c r="F21" i="2"/>
  <c r="M22" i="25"/>
  <c r="J22" i="25"/>
  <c r="I22" i="25"/>
  <c r="F22" i="25"/>
  <c r="E22" i="25"/>
  <c r="D29" i="1"/>
  <c r="H45" i="30"/>
  <c r="G44" i="8"/>
  <c r="N24" i="14"/>
  <c r="J24" i="14"/>
  <c r="E24" i="14"/>
  <c r="I24" i="14"/>
  <c r="F24" i="14"/>
  <c r="K24" i="14"/>
  <c r="H24" i="14"/>
  <c r="G24" i="14"/>
  <c r="M24" i="14"/>
  <c r="G22" i="25"/>
  <c r="K22" i="25"/>
  <c r="F44" i="8"/>
  <c r="O23" i="14"/>
  <c r="L24" i="14"/>
  <c r="D24" i="14"/>
  <c r="D22" i="25"/>
  <c r="H22" i="25"/>
  <c r="L22" i="25"/>
  <c r="N22" i="25"/>
  <c r="O15" i="25"/>
  <c r="D35" i="1"/>
  <c r="C21" i="2"/>
  <c r="D14" i="2"/>
  <c r="D21" i="2"/>
  <c r="D15" i="13"/>
  <c r="C22" i="2"/>
  <c r="F14" i="2"/>
  <c r="G29" i="1"/>
  <c r="D45" i="30"/>
  <c r="E29" i="1"/>
  <c r="G17" i="1"/>
  <c r="E22" i="2"/>
  <c r="F38" i="1"/>
  <c r="D22" i="2"/>
  <c r="E45" i="30"/>
  <c r="F22" i="2"/>
  <c r="G38" i="1"/>
  <c r="E14" i="2"/>
  <c r="F29" i="1"/>
  <c r="F31" i="1" s="1"/>
  <c r="F35" i="1"/>
  <c r="E21" i="2"/>
  <c r="I45" i="30"/>
  <c r="H18" i="7"/>
  <c r="E11" i="13" s="1"/>
  <c r="F11" i="2"/>
  <c r="E35" i="1"/>
  <c r="H55" i="7"/>
  <c r="K8" i="2" s="1"/>
  <c r="C14" i="2"/>
  <c r="C11" i="2"/>
  <c r="D11" i="2"/>
  <c r="E17" i="1"/>
  <c r="E15" i="1" s="1"/>
  <c r="D17" i="1"/>
  <c r="E15" i="13"/>
  <c r="D11" i="13"/>
  <c r="D20" i="13" s="1"/>
  <c r="E24" i="13" l="1"/>
  <c r="C23" i="2"/>
  <c r="H29" i="1"/>
  <c r="I18" i="7"/>
  <c r="H75" i="1"/>
  <c r="I55" i="7"/>
  <c r="H41" i="8"/>
  <c r="H44" i="8"/>
  <c r="I44" i="8" s="1"/>
  <c r="F45" i="30"/>
  <c r="I67" i="7"/>
  <c r="H17" i="1"/>
  <c r="I97" i="7"/>
  <c r="H35" i="1"/>
  <c r="H67" i="1"/>
  <c r="H19" i="1"/>
  <c r="J45" i="30"/>
  <c r="H25" i="2"/>
  <c r="H37" i="7"/>
  <c r="G62" i="1"/>
  <c r="H62" i="1" s="1"/>
  <c r="H84" i="7"/>
  <c r="E49" i="1"/>
  <c r="E73" i="1" s="1"/>
  <c r="E79" i="1" s="1"/>
  <c r="J10" i="2"/>
  <c r="D16" i="2"/>
  <c r="I25" i="2"/>
  <c r="C16" i="2"/>
  <c r="F16" i="2"/>
  <c r="E16" i="2"/>
  <c r="I10" i="2"/>
  <c r="D24" i="13" s="1"/>
  <c r="F40" i="1"/>
  <c r="G40" i="1"/>
  <c r="D40" i="1"/>
  <c r="E40" i="1"/>
  <c r="E31" i="1"/>
  <c r="G104" i="7"/>
  <c r="F49" i="1"/>
  <c r="F73" i="1" s="1"/>
  <c r="F79" i="1" s="1"/>
  <c r="H104" i="7"/>
  <c r="G49" i="1"/>
  <c r="E20" i="13"/>
  <c r="D23" i="2"/>
  <c r="D25" i="2" s="1"/>
  <c r="F23" i="2"/>
  <c r="E41" i="1"/>
  <c r="F41" i="1"/>
  <c r="E23" i="2"/>
  <c r="E25" i="2" s="1"/>
  <c r="H8" i="2"/>
  <c r="J25" i="2"/>
  <c r="G15" i="1"/>
  <c r="H15" i="1" s="1"/>
  <c r="O14" i="14"/>
  <c r="E22" i="13"/>
  <c r="F104" i="7"/>
  <c r="I8" i="2"/>
  <c r="D22" i="13" s="1"/>
  <c r="J8" i="2"/>
  <c r="H53" i="7"/>
  <c r="D15" i="1"/>
  <c r="D41" i="1" s="1"/>
  <c r="D47" i="1" s="1"/>
  <c r="I41" i="8" l="1"/>
  <c r="C25" i="2"/>
  <c r="I104" i="7"/>
  <c r="D32" i="13"/>
  <c r="H49" i="1"/>
  <c r="H40" i="1"/>
  <c r="I84" i="7"/>
  <c r="I37" i="7"/>
  <c r="I53" i="7"/>
  <c r="H18" i="2"/>
  <c r="H29" i="2" s="1"/>
  <c r="C22" i="13"/>
  <c r="C32" i="13" s="1"/>
  <c r="K18" i="2"/>
  <c r="I18" i="2"/>
  <c r="I29" i="2" s="1"/>
  <c r="J18" i="2"/>
  <c r="J29" i="2" s="1"/>
  <c r="G73" i="1"/>
  <c r="G41" i="1"/>
  <c r="H41" i="1" s="1"/>
  <c r="G31" i="1"/>
  <c r="H31" i="1" s="1"/>
  <c r="D31" i="1"/>
  <c r="O17" i="25" l="1"/>
  <c r="C21" i="25"/>
  <c r="F18" i="2"/>
  <c r="C18" i="2"/>
  <c r="C29" i="2" s="1"/>
  <c r="G79" i="1"/>
  <c r="H79" i="1" s="1"/>
  <c r="H73" i="1"/>
  <c r="D18" i="2"/>
  <c r="D29" i="2" s="1"/>
  <c r="E18" i="2"/>
  <c r="E29" i="2" s="1"/>
  <c r="O21" i="25" l="1"/>
  <c r="C22" i="25"/>
  <c r="O22" i="25" s="1"/>
  <c r="F47" i="1"/>
  <c r="G47" i="1"/>
  <c r="E47" i="1"/>
  <c r="H47" i="1" l="1"/>
  <c r="F25" i="2"/>
  <c r="D84" i="1"/>
  <c r="F84" i="1"/>
  <c r="E84" i="1"/>
  <c r="G84" i="1"/>
  <c r="H83" i="1"/>
  <c r="K23" i="2"/>
  <c r="E16" i="18"/>
  <c r="D10" i="18"/>
  <c r="D16" i="18"/>
  <c r="F16" i="18" l="1"/>
  <c r="H84" i="1"/>
  <c r="F29" i="2"/>
  <c r="F10" i="18"/>
  <c r="O9" i="14"/>
  <c r="C15" i="14"/>
  <c r="C24" i="14" s="1"/>
  <c r="O24" i="14" s="1"/>
  <c r="K25" i="2" l="1"/>
  <c r="K29" i="2" s="1"/>
  <c r="E31" i="13"/>
  <c r="E32" i="13" s="1"/>
  <c r="O15" i="14"/>
</calcChain>
</file>

<file path=xl/sharedStrings.xml><?xml version="1.0" encoding="utf-8"?>
<sst xmlns="http://schemas.openxmlformats.org/spreadsheetml/2006/main" count="1075" uniqueCount="579">
  <si>
    <t>Sor-   sz</t>
  </si>
  <si>
    <t>Megnevezés</t>
  </si>
  <si>
    <t>BEVÉTELEK</t>
  </si>
  <si>
    <t>Működési bevételek</t>
  </si>
  <si>
    <t>1.</t>
  </si>
  <si>
    <t>2.</t>
  </si>
  <si>
    <t>Közhatalmi bevételek</t>
  </si>
  <si>
    <t>2.1</t>
  </si>
  <si>
    <t>2.2</t>
  </si>
  <si>
    <t>Költségvetési hiány belső finanszírozása</t>
  </si>
  <si>
    <t>KIADÁSOK</t>
  </si>
  <si>
    <t>Működési kiadások</t>
  </si>
  <si>
    <t>Felhalmozási kiadások</t>
  </si>
  <si>
    <t>Tartalékok</t>
  </si>
  <si>
    <t>Általános tartalék</t>
  </si>
  <si>
    <t>Finanszírozási kiadások</t>
  </si>
  <si>
    <t>Munkaadót terhelő járulékok</t>
  </si>
  <si>
    <t>3.</t>
  </si>
  <si>
    <t>4.</t>
  </si>
  <si>
    <t>5.</t>
  </si>
  <si>
    <t>6.</t>
  </si>
  <si>
    <t>7.</t>
  </si>
  <si>
    <t>Összes költségvetési működési bevétel</t>
  </si>
  <si>
    <t>Összes működési kiadás</t>
  </si>
  <si>
    <t>Összes működési bevétel</t>
  </si>
  <si>
    <t>Összes költségvetési felhalmozási bevétel</t>
  </si>
  <si>
    <t>Összes felhalmozási bevétel</t>
  </si>
  <si>
    <t>Összes felhalmozási kiadás</t>
  </si>
  <si>
    <t>8.</t>
  </si>
  <si>
    <t>Felújítás</t>
  </si>
  <si>
    <t>Beruházás</t>
  </si>
  <si>
    <t>Sor-szám</t>
  </si>
  <si>
    <t>Szakfeladat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</si>
  <si>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</si>
  <si>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</si>
  <si>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</si>
  <si>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</si>
  <si>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</si>
  <si>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</si>
  <si>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</si>
  <si>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</si>
  <si>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</si>
  <si>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</si>
  <si>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9.</t>
  </si>
  <si>
    <t>10.</t>
  </si>
  <si>
    <t>Összesen:</t>
  </si>
  <si>
    <t>Tartalék:</t>
  </si>
  <si>
    <t>Mindösszesen:</t>
  </si>
  <si>
    <t xml:space="preserve">Megnevezés                                                                                                       </t>
  </si>
  <si>
    <t>Személyi juttatások</t>
  </si>
  <si>
    <t>1.1</t>
  </si>
  <si>
    <t>1.2</t>
  </si>
  <si>
    <t>1.3</t>
  </si>
  <si>
    <t>Külső személyi juttatások</t>
  </si>
  <si>
    <t>3.1</t>
  </si>
  <si>
    <t>Dologi kiadások</t>
  </si>
  <si>
    <t>3.2</t>
  </si>
  <si>
    <t>Kiadás összesen</t>
  </si>
  <si>
    <t>Előző évi költségvetési pénzmaradvány</t>
  </si>
  <si>
    <t>Bevétel összesen</t>
  </si>
  <si>
    <t>Feladat megnevezése</t>
  </si>
  <si>
    <t>Egyéb felhalmozási célú kiadások</t>
  </si>
  <si>
    <t>Felhalmozási célú pénzeszköz átadás</t>
  </si>
  <si>
    <t>Felhalmozási kiadások összesen</t>
  </si>
  <si>
    <t>Horgászegyesület Balatonakali</t>
  </si>
  <si>
    <t>Balatonakali Sportegyesület</t>
  </si>
  <si>
    <t>Erdélyi Kör Egyesület</t>
  </si>
  <si>
    <t>Borút Egyesület Akali</t>
  </si>
  <si>
    <t>Iskolai Alapítványok támogatása</t>
  </si>
  <si>
    <t>Saját bevétel 50 %-a</t>
  </si>
  <si>
    <t>Adósságot keletkeztető ügyletből származó fizetési kötelezettség</t>
  </si>
  <si>
    <t>Saját bevétel 50 %-a és az adósságot keletkeztető ügyletből származó fizetési kötelezettségek különbsége</t>
  </si>
  <si>
    <t>Bevételek</t>
  </si>
  <si>
    <t>Saját bevételek</t>
  </si>
  <si>
    <t>Átvett pénzeszközök</t>
  </si>
  <si>
    <t>Támogatás</t>
  </si>
  <si>
    <t>Felhalmozási bevétel</t>
  </si>
  <si>
    <t>Előző havi záró pénzállomány</t>
  </si>
  <si>
    <t>Kiadások</t>
  </si>
  <si>
    <t>Felújítási kiadások</t>
  </si>
  <si>
    <t>Tartalék felhasználása</t>
  </si>
  <si>
    <t>Átadott pénzeszköz</t>
  </si>
  <si>
    <t>Összesen</t>
  </si>
  <si>
    <t>Munkaadókat terhelő járulékok</t>
  </si>
  <si>
    <t>Beruházások</t>
  </si>
  <si>
    <t xml:space="preserve"> Bevétel összesen</t>
  </si>
  <si>
    <t>Kötelező feladat</t>
  </si>
  <si>
    <t>Önként vállalt feladat</t>
  </si>
  <si>
    <t>X</t>
  </si>
  <si>
    <t>Balatonakali Önkormányzat étkezési norma és fizetendő térítési díj</t>
  </si>
  <si>
    <t xml:space="preserve"> - Óvodai tízórai </t>
  </si>
  <si>
    <t xml:space="preserve"> </t>
  </si>
  <si>
    <t xml:space="preserve"> - Óvodai uzsonna </t>
  </si>
  <si>
    <t xml:space="preserve"> - Óvodai ebéd </t>
  </si>
  <si>
    <t>Az óvodai térítési díjat az óvoda szedi be, és ÁFÁ-t nem tartalmaz.</t>
  </si>
  <si>
    <t>mértéke %</t>
  </si>
  <si>
    <t>I</t>
  </si>
  <si>
    <t>L</t>
  </si>
  <si>
    <t>Önkormányzati hivatal működésének támogatása</t>
  </si>
  <si>
    <t>közvilágítás fenntartásának támogatása</t>
  </si>
  <si>
    <t>közutak fenntartásának támogatása</t>
  </si>
  <si>
    <t>Egyéb kötelező önkormányzati feldadatok támogatása</t>
  </si>
  <si>
    <t>4.1</t>
  </si>
  <si>
    <t>5.1</t>
  </si>
  <si>
    <t>5.2</t>
  </si>
  <si>
    <t>Lakott külterülettel kapcsolatos feladatok támogatása</t>
  </si>
  <si>
    <t>Rovat száma</t>
  </si>
  <si>
    <t>K1</t>
  </si>
  <si>
    <t>Foglalkoztatottak személyi juttatásai</t>
  </si>
  <si>
    <t>K11</t>
  </si>
  <si>
    <t>K1101</t>
  </si>
  <si>
    <t>K1107</t>
  </si>
  <si>
    <t>K12</t>
  </si>
  <si>
    <t>K121</t>
  </si>
  <si>
    <t>K122</t>
  </si>
  <si>
    <t>K123</t>
  </si>
  <si>
    <t>K2</t>
  </si>
  <si>
    <t>K3</t>
  </si>
  <si>
    <t>Készletbeszerzés</t>
  </si>
  <si>
    <t>3.3</t>
  </si>
  <si>
    <t>Szolgáltatási kiadások</t>
  </si>
  <si>
    <t>3.4</t>
  </si>
  <si>
    <t>Kiküldetés, reklám, propagandakiadások</t>
  </si>
  <si>
    <t>K31</t>
  </si>
  <si>
    <t>K32</t>
  </si>
  <si>
    <t>K33</t>
  </si>
  <si>
    <t>K34</t>
  </si>
  <si>
    <t>3.5</t>
  </si>
  <si>
    <t>Különféle befizetések és egyéb dologi kiadások</t>
  </si>
  <si>
    <t>K35</t>
  </si>
  <si>
    <t>K351</t>
  </si>
  <si>
    <t>1.2.1 Választott tisztségviselők juttatásai</t>
  </si>
  <si>
    <t>1.2.2 Munkavégzésre irányuló egyéb jogviszony</t>
  </si>
  <si>
    <t>1.2.3 Egyéb külső személyi juttatások</t>
  </si>
  <si>
    <t>K352</t>
  </si>
  <si>
    <t>K355</t>
  </si>
  <si>
    <t>Ellátottak pénzbeli juttatásai</t>
  </si>
  <si>
    <t>K4</t>
  </si>
  <si>
    <t>Egyéb működési célú kiadások</t>
  </si>
  <si>
    <t>K5</t>
  </si>
  <si>
    <t>Egyéb működési célú támogatások ÁH-n belülre</t>
  </si>
  <si>
    <t>Egyéb működési célú támogatások ÁH-n kívülre</t>
  </si>
  <si>
    <t>K506</t>
  </si>
  <si>
    <t>K512</t>
  </si>
  <si>
    <t>5.3</t>
  </si>
  <si>
    <t>K6</t>
  </si>
  <si>
    <t>6.1</t>
  </si>
  <si>
    <t>6.2</t>
  </si>
  <si>
    <t>Ingatlanok beszerzése, létesítése</t>
  </si>
  <si>
    <t>K62</t>
  </si>
  <si>
    <t>6.3</t>
  </si>
  <si>
    <t>Informatikai eszközök beszerzése, létesítése</t>
  </si>
  <si>
    <t>K63</t>
  </si>
  <si>
    <t>6.4</t>
  </si>
  <si>
    <t>Egyéb tárgyi eszközök beszerzése, létesítése</t>
  </si>
  <si>
    <t>K64</t>
  </si>
  <si>
    <t>Beruházási célú előzetesen felszámított ÁFA</t>
  </si>
  <si>
    <t>K67</t>
  </si>
  <si>
    <t>Felújítások</t>
  </si>
  <si>
    <t>K7</t>
  </si>
  <si>
    <t>7.1</t>
  </si>
  <si>
    <t>Ingatlanok felújítása</t>
  </si>
  <si>
    <t>K71</t>
  </si>
  <si>
    <t>7.2</t>
  </si>
  <si>
    <t>Felújítási célú előzetesen felszámított ÁFA</t>
  </si>
  <si>
    <t>K74</t>
  </si>
  <si>
    <t>K8</t>
  </si>
  <si>
    <t>8.1</t>
  </si>
  <si>
    <t xml:space="preserve">1. </t>
  </si>
  <si>
    <t>Működési célú támogatások ÁH-n belülről</t>
  </si>
  <si>
    <t>B1</t>
  </si>
  <si>
    <t>Önkormányzatok működési támogatásai</t>
  </si>
  <si>
    <t>B11</t>
  </si>
  <si>
    <t>B16</t>
  </si>
  <si>
    <t>Egyéb működési célú támogatások ÁH-n belülről</t>
  </si>
  <si>
    <t>Felhalmozási célú támogatások ÁH-n belülről</t>
  </si>
  <si>
    <t>B2</t>
  </si>
  <si>
    <t>Egyéb felhalmozási célú támogatások ÁH-n belülről</t>
  </si>
  <si>
    <t>B25</t>
  </si>
  <si>
    <t>Vagyoni típusú adók</t>
  </si>
  <si>
    <t>Termékek és szolgáltatások adói</t>
  </si>
  <si>
    <t>B3</t>
  </si>
  <si>
    <t>B34</t>
  </si>
  <si>
    <t>B35</t>
  </si>
  <si>
    <t>B351</t>
  </si>
  <si>
    <t>B353</t>
  </si>
  <si>
    <t>Egyéb közhatalmi bevételek</t>
  </si>
  <si>
    <t>B36</t>
  </si>
  <si>
    <t>Készletértékesítés ellenértéke</t>
  </si>
  <si>
    <t>B4</t>
  </si>
  <si>
    <t>B401</t>
  </si>
  <si>
    <t>Szolgáltatások ellenértéke</t>
  </si>
  <si>
    <t>B402</t>
  </si>
  <si>
    <t>B403</t>
  </si>
  <si>
    <t>Közvetített szolgáltatások ellenértéke</t>
  </si>
  <si>
    <t>Tulajdonosi bevételek</t>
  </si>
  <si>
    <t>Kiszámlázott általános forgalmi adó</t>
  </si>
  <si>
    <t>Kamatbevételek</t>
  </si>
  <si>
    <t>Egyéb működési bevételek</t>
  </si>
  <si>
    <t>B408</t>
  </si>
  <si>
    <t>B406</t>
  </si>
  <si>
    <t>B404</t>
  </si>
  <si>
    <t>Működési célú átvett pénzeszközök</t>
  </si>
  <si>
    <t>B6</t>
  </si>
  <si>
    <t>Egyéb működési célú átvett pénzeszközök</t>
  </si>
  <si>
    <t>B63</t>
  </si>
  <si>
    <t>Felhalmozási célú átvett pénzeszközök</t>
  </si>
  <si>
    <t>Egyéb felhalmozási célú átvett pénzeszközök</t>
  </si>
  <si>
    <t>B7</t>
  </si>
  <si>
    <t>B73</t>
  </si>
  <si>
    <t>Önkormányzatok működési támogatása</t>
  </si>
  <si>
    <t>Központi irányítószervi támogatás</t>
  </si>
  <si>
    <t>B816</t>
  </si>
  <si>
    <t>B813</t>
  </si>
  <si>
    <t>Beruházási kiadások</t>
  </si>
  <si>
    <t>052020 Szennyvíz gyűjtése, tisztítása, elhelyezése</t>
  </si>
  <si>
    <t>051030 Nem veszélyes hulladék vegyes begyűjtése, szállítása, átrakása</t>
  </si>
  <si>
    <t>045160 Közutak, hidak, alagutak üzemeltetése, fenntartása</t>
  </si>
  <si>
    <t>096010 Óvodai intézményi étkeztetés</t>
  </si>
  <si>
    <t>083030 Egyéb kiadói tevékenység</t>
  </si>
  <si>
    <t>013350 Az önkormányzati vagyonnal való gazdálkodással kapcsolatos feladatok</t>
  </si>
  <si>
    <t>066010 Zöldterület-kezelés</t>
  </si>
  <si>
    <t>011130 Önkormányzatok és önkormányzati hivatalok jogalkotó és általános igazgatási tevékenysége</t>
  </si>
  <si>
    <t>016080 Kiemelt állami és önkormányzati rendezvények</t>
  </si>
  <si>
    <t>064010 Közvilágítás</t>
  </si>
  <si>
    <t>018010 Önkormányzatok elszámolásai a központi költségvetéssel</t>
  </si>
  <si>
    <t>018030 Támogatási célú finanszírozási műveletek</t>
  </si>
  <si>
    <t>032020 Tűz- és katasztrófavédelmi tevékenységek</t>
  </si>
  <si>
    <t>091110 Óvodai nevelés, ellátás szakmai feladatai</t>
  </si>
  <si>
    <t>091140 Óvodai nevelés, ellátás működtetési feladatai</t>
  </si>
  <si>
    <t>072111 Háziorvosi alapellátás</t>
  </si>
  <si>
    <t>074011 Foglalkozás-egészségügyi alapellátás</t>
  </si>
  <si>
    <t>072311 Fogorvosi alapellátás</t>
  </si>
  <si>
    <t>072450 Fizikoterápiás szolgáltatás</t>
  </si>
  <si>
    <t>107060 Egyéb szociális természetbeni és pénzbeli ellátások</t>
  </si>
  <si>
    <t>084031 Civil szervezetek működési támogatása</t>
  </si>
  <si>
    <t>082044 Könyvtári szolgáltatások</t>
  </si>
  <si>
    <t>081045 Szabadidősport tevékenység és támogatása</t>
  </si>
  <si>
    <t>081061 Szabadidős park, fürdő és strandszolgáltatás</t>
  </si>
  <si>
    <t>013320 Köztemető-fenntartás és működtetés</t>
  </si>
  <si>
    <t>K1109</t>
  </si>
  <si>
    <t xml:space="preserve">Központi, irányító szervi támogatás </t>
  </si>
  <si>
    <t>K915</t>
  </si>
  <si>
    <t>K1113</t>
  </si>
  <si>
    <t>Elvonások és befizetések</t>
  </si>
  <si>
    <t>K502</t>
  </si>
  <si>
    <t>5.4</t>
  </si>
  <si>
    <t>8.2</t>
  </si>
  <si>
    <t>Felhalmozási bevételek</t>
  </si>
  <si>
    <t xml:space="preserve">B5 </t>
  </si>
  <si>
    <t>Ingatlanok értékesítése</t>
  </si>
  <si>
    <t>B52</t>
  </si>
  <si>
    <t>Elvonások és befizetések kiadásai</t>
  </si>
  <si>
    <t>Veszprém Megyei Rendőr-főkapitányság</t>
  </si>
  <si>
    <t>Belföldi finanszírozás bevételei</t>
  </si>
  <si>
    <t>B81</t>
  </si>
  <si>
    <t>Maradvány igénybevétele</t>
  </si>
  <si>
    <t>ÁH-n belüli megelőlegezések</t>
  </si>
  <si>
    <t>B814</t>
  </si>
  <si>
    <t>Államháztartáson belüli megelőlegezések</t>
  </si>
  <si>
    <t>K513</t>
  </si>
  <si>
    <t>2. melléklet</t>
  </si>
  <si>
    <t>4. melléklet</t>
  </si>
  <si>
    <t>5. melléklet</t>
  </si>
  <si>
    <t>7. melléklet</t>
  </si>
  <si>
    <t>10. melléklet</t>
  </si>
  <si>
    <t>11. melléklet</t>
  </si>
  <si>
    <t>12. melléklet</t>
  </si>
  <si>
    <t>13. melléklet</t>
  </si>
  <si>
    <t>9.1</t>
  </si>
  <si>
    <t>ÁH-n belüli megelőlegezések visszafizetése</t>
  </si>
  <si>
    <t>9.2</t>
  </si>
  <si>
    <t>K914</t>
  </si>
  <si>
    <t>K91</t>
  </si>
  <si>
    <t>K353</t>
  </si>
  <si>
    <t>Finanszírozási bevételek</t>
  </si>
  <si>
    <t>Összes finanszírozási bevétel</t>
  </si>
  <si>
    <t>Összes finanszírozási kiadás</t>
  </si>
  <si>
    <t>B411</t>
  </si>
  <si>
    <t>066020 Város és községgazdálkodás</t>
  </si>
  <si>
    <t>900020 Önkormányzatok funkcióra nem sorolható bevételei</t>
  </si>
  <si>
    <t>Civil szervezetek tagdíjai</t>
  </si>
  <si>
    <t>Felhalmozási célú önkormányzati támogatások</t>
  </si>
  <si>
    <t>Általános forgalmi adó visszatérítése</t>
  </si>
  <si>
    <t>B407</t>
  </si>
  <si>
    <t>BÜTE</t>
  </si>
  <si>
    <t>Könyvtári eszközök beszerzése</t>
  </si>
  <si>
    <t>Egyéb működési célú támogatások államháztartáson belülre</t>
  </si>
  <si>
    <t>Egyéb működési célú támogatások államháztartáson kívülre</t>
  </si>
  <si>
    <t>Egyéb felhalmozási célú támogatások bevételei államháztartáson belülről</t>
  </si>
  <si>
    <t>Működési célú támogatások államháztartáson belülről</t>
  </si>
  <si>
    <t>Felhalmozási célú támogatások államháztartáson belülről</t>
  </si>
  <si>
    <t>Egyéb működési célú támogatások államháztartáson belülről</t>
  </si>
  <si>
    <t>Egyéb felhalmozási célú támogatások államháztartáson belülről</t>
  </si>
  <si>
    <t xml:space="preserve">Ellátottak pénzbeli juttatásai </t>
  </si>
  <si>
    <t>082094 Közművelődés - kulturális alapú gazdaságfejlesztés</t>
  </si>
  <si>
    <t>K1106</t>
  </si>
  <si>
    <t>Balatonakali Polgárőr Egyesület</t>
  </si>
  <si>
    <t>Ellátási díjak</t>
  </si>
  <si>
    <t>B405</t>
  </si>
  <si>
    <t>062020 Településfejlesztési projektek és támogatásuk</t>
  </si>
  <si>
    <t>PH kiviteli tervek</t>
  </si>
  <si>
    <t>Általános útalap</t>
  </si>
  <si>
    <t>K1103</t>
  </si>
  <si>
    <t>Egyéb tárgyi eszközök értékesítése</t>
  </si>
  <si>
    <t>Informatikai eszközök beszerzése</t>
  </si>
  <si>
    <t>Közvilágítás fejlesztés</t>
  </si>
  <si>
    <t xml:space="preserve">Finanszírozási bevételek </t>
  </si>
  <si>
    <t>1. melléklet</t>
  </si>
  <si>
    <t>Önkormányzatok általános működésének és ágazati feladatainak támogatása</t>
  </si>
  <si>
    <t>Működési célú költségvetési támogatások és kiegészítő támogatások</t>
  </si>
  <si>
    <t>Felhalmozási célú</t>
  </si>
  <si>
    <t>2.3</t>
  </si>
  <si>
    <t>3.6</t>
  </si>
  <si>
    <t>3.7</t>
  </si>
  <si>
    <t>3.8</t>
  </si>
  <si>
    <t>3.9</t>
  </si>
  <si>
    <t xml:space="preserve">B </t>
  </si>
  <si>
    <t>KÖLTSÉGVETÉSI BEVÉTELEK</t>
  </si>
  <si>
    <t>Hitel, kölcsön felvétele, értékpapírok bevételei</t>
  </si>
  <si>
    <t>1.1.1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</si>
  <si>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</si>
  <si>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</si>
  <si>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</si>
  <si>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</si>
  <si>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</si>
  <si>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</si>
  <si>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</si>
  <si>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</si>
  <si>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Törvény szerinti illetmények, munkabérek</t>
  </si>
  <si>
    <t>Céljuttatás, projektprémium</t>
  </si>
  <si>
    <t>Béren kívüli juttatások</t>
  </si>
  <si>
    <t>Közlekedési költségtérítés</t>
  </si>
  <si>
    <t>Foglalkoztatottak egyéb személyi juttatásai</t>
  </si>
  <si>
    <t>Jubileumi jutalom</t>
  </si>
  <si>
    <t>KÖLTSÉGVETÉSI KIADÁSOK</t>
  </si>
  <si>
    <t>BEVÉTELEK MINDÖSSZESEN</t>
  </si>
  <si>
    <t>KIADÁSOK MINDÖSSZESEN</t>
  </si>
  <si>
    <t>Belföldi értékpapírok kiadásai</t>
  </si>
  <si>
    <t>Elszámolásból származó bevételek</t>
  </si>
  <si>
    <t>3.5.1</t>
  </si>
  <si>
    <t>3.5.2</t>
  </si>
  <si>
    <t>3.5.3</t>
  </si>
  <si>
    <t>3.5.4</t>
  </si>
  <si>
    <t>Működési célú előzetesen felszámított ÁFA</t>
  </si>
  <si>
    <t>Fizetendő általános forgalmi adó</t>
  </si>
  <si>
    <t>Kamatkiadások</t>
  </si>
  <si>
    <t>Egyéb dologi kiadások</t>
  </si>
  <si>
    <t>Értékesítési és forgalmi adók</t>
  </si>
  <si>
    <t>Egyéb áruhasználati és szolgáltatási adók</t>
  </si>
  <si>
    <t>Munkavégzésre irányuló egyéb jogviszonyban nem saját foglalkoztatottnak fizetett juttatások</t>
  </si>
  <si>
    <t>Egyéb külső személyi juttatások</t>
  </si>
  <si>
    <t>2.2.1</t>
  </si>
  <si>
    <t>2.2.2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</si>
  <si>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</si>
  <si>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</si>
  <si>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</si>
  <si>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</si>
  <si>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B111</t>
  </si>
  <si>
    <t>B112</t>
  </si>
  <si>
    <t>B113</t>
  </si>
  <si>
    <t>B114</t>
  </si>
  <si>
    <t>B115</t>
  </si>
  <si>
    <t>B116</t>
  </si>
  <si>
    <t>N</t>
  </si>
  <si>
    <t>M</t>
  </si>
  <si>
    <t>3. melléklet</t>
  </si>
  <si>
    <t>Működési célú</t>
  </si>
  <si>
    <t>Tartalékok összesen</t>
  </si>
  <si>
    <t>Működési kiadások (tartalékok nélkül)</t>
  </si>
  <si>
    <t xml:space="preserve">K </t>
  </si>
  <si>
    <t xml:space="preserve">C </t>
  </si>
  <si>
    <t xml:space="preserve">D </t>
  </si>
  <si>
    <t xml:space="preserve">E </t>
  </si>
  <si>
    <t xml:space="preserve">A </t>
  </si>
  <si>
    <t>2</t>
  </si>
  <si>
    <t>4</t>
  </si>
  <si>
    <t>6</t>
  </si>
  <si>
    <t>8</t>
  </si>
  <si>
    <t>18</t>
  </si>
  <si>
    <t>19</t>
  </si>
  <si>
    <t>20</t>
  </si>
  <si>
    <t>21</t>
  </si>
  <si>
    <t>Óvodaműködtetési támogatás</t>
  </si>
  <si>
    <t>Óvodapedagógusok nevelő munkáját segítők bértámogatása</t>
  </si>
  <si>
    <t xml:space="preserve">Települési önkormányzatok szociális, gyermekjóléti és gyermekétkeztetési feladatok támogatása </t>
  </si>
  <si>
    <t>Települési önkormányzatok szociális és gyermekjóléti feladatainak támogatása</t>
  </si>
  <si>
    <t>Települési önkormányzatok gyermekétkeztetési feladatainak támogatása</t>
  </si>
  <si>
    <t>Települési önkormányzatok könyvtári és közművelődési feladatainak támogatása</t>
  </si>
  <si>
    <t>Helyi önkormányzatok. általános működésének és ágazati feladatainak támogatása összesen:</t>
  </si>
  <si>
    <t>Államháztartáson belülre</t>
  </si>
  <si>
    <t>Államháztartáson kívülre</t>
  </si>
  <si>
    <t>Hitel, kölcsön felvétele, átvállalása</t>
  </si>
  <si>
    <t>Hitelviszonyt megtestesítő értékpapír fogalomba hozatala</t>
  </si>
  <si>
    <t>Váltó kibocsátása</t>
  </si>
  <si>
    <t>Pénzügyi lízing</t>
  </si>
  <si>
    <t>Visszavásárlási kötelezettség kikötésével megkötött adásvételi szerződés eladói félként való megkötése</t>
  </si>
  <si>
    <t>Szerződésben kapott, legalább 365 nap időtartamú halasztott fizetés, részletfizetés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</si>
  <si>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</si>
  <si>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</si>
  <si>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</si>
  <si>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</si>
  <si>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</si>
  <si>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</si>
  <si>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Adósságot keletkeztető ügylet összesen</t>
  </si>
  <si>
    <t>Saját bevétel összesen</t>
  </si>
  <si>
    <t>Adósságot keletkeztető ügyletekből és egyéb kezességvállalásokból fennálló kötelezettségek (forintban)</t>
  </si>
  <si>
    <t>Balatonakali Önkormányzat összesített konszolidált működési és felhalmozási egyensúlyát bemutató mérleg (forintban)</t>
  </si>
  <si>
    <t>6. melléklet</t>
  </si>
  <si>
    <t>8. melléklet</t>
  </si>
  <si>
    <t>9. melléklet</t>
  </si>
  <si>
    <t>1.1.7</t>
  </si>
  <si>
    <t>Immateriális javak beszerzése</t>
  </si>
  <si>
    <t>K61</t>
  </si>
  <si>
    <t>6.5</t>
  </si>
  <si>
    <t>Balatonakali Önkormányzat gördülő tervezés (forintban)</t>
  </si>
  <si>
    <t>Bevételek összesen</t>
  </si>
  <si>
    <t>Munkaadókat terhelő járulékok és szociális hozzájárulási adó</t>
  </si>
  <si>
    <t>Kiadások összesen</t>
  </si>
  <si>
    <t>Céltartalék</t>
  </si>
  <si>
    <t>Működési és felhalmozási célú támogatások (forintban)</t>
  </si>
  <si>
    <t>Balatonfüredi Önkormányzati Tűzoltóság</t>
  </si>
  <si>
    <t>Balatonfüredi Többcélú Társulás - belső ellenőrzés</t>
  </si>
  <si>
    <t>Balatonfüredi Többcélú Társulás - jelzőrendszeres házi segítségnyújtás</t>
  </si>
  <si>
    <t>Balatonfüredi Többcélú Társulás - házi segítségnyújtás</t>
  </si>
  <si>
    <t>Balatonfüredi Többcélú Társulás -gyermekjóléti szolgálat</t>
  </si>
  <si>
    <t>Tihanyi Közös Önkormányzati Hivatal</t>
  </si>
  <si>
    <t>Balatonakali Napköziotthonos Óvoda</t>
  </si>
  <si>
    <t>Balatonfüredi Többcélú Társulás - tagdíj</t>
  </si>
  <si>
    <t>Bursa Hungarica ösztöndíj</t>
  </si>
  <si>
    <t>Balatonakaliért Támogatási Közalapítvány</t>
  </si>
  <si>
    <t>Zánka és Térsége Oktatási Intézményi Társulás - bölcsődei ellátás</t>
  </si>
  <si>
    <t>Egyéb nyújtott kedvezménye, vagy kölcsön elengedésének összege</t>
  </si>
  <si>
    <t>Állam-igazgatási feladat</t>
  </si>
  <si>
    <t>14. melléklet</t>
  </si>
  <si>
    <t>összege Ft</t>
  </si>
  <si>
    <t>Helyi adónál biztosított kedvezmény, mentesség összege adónemenként</t>
  </si>
  <si>
    <t>Építményadó</t>
  </si>
  <si>
    <t>Telekadó</t>
  </si>
  <si>
    <t>Iparűzési adó</t>
  </si>
  <si>
    <t>zöldterület-gazdálkodással kapcsolatos feladatok támogatása</t>
  </si>
  <si>
    <t>22</t>
  </si>
  <si>
    <t>23</t>
  </si>
  <si>
    <t>15. melléklet</t>
  </si>
  <si>
    <t>Lakosság részére lakásépítéshez,
lakásfelújításhoz nyújtott kölcsönök elengedésének összege</t>
  </si>
  <si>
    <t>Egyenleg (havi záró pénzállomány)</t>
  </si>
  <si>
    <t>műemlék épület</t>
  </si>
  <si>
    <t xml:space="preserve">Közvetett támogatás jogcíme </t>
  </si>
  <si>
    <t>Ellátottak térítési díjának elengedésének összege - óvodai étkezési térítési díj</t>
  </si>
  <si>
    <t>törvényi mentesség</t>
  </si>
  <si>
    <t>állandó lakóhely</t>
  </si>
  <si>
    <t>önkormányzati mentesség, kedvezmény</t>
  </si>
  <si>
    <t>Óvodai teljes ellátás (háromszori étkezés)</t>
  </si>
  <si>
    <t>A fizetendő térítési díj összege:</t>
  </si>
  <si>
    <t>Kommunikációs szolgáltatások</t>
  </si>
  <si>
    <t>egyéb, nem lakás céljára szolgáló építmény (garázs)</t>
  </si>
  <si>
    <t>Helyiségek, eszközök hasznosításából származó bevételből nyújtott kedvezmény, mentesség összege</t>
  </si>
  <si>
    <t>köztemető fenntartásával kapcsolatos feladatok támogatása</t>
  </si>
  <si>
    <t>1.4</t>
  </si>
  <si>
    <t>Kikötő engedélyezési tervdokumentáció</t>
  </si>
  <si>
    <t>Balatonakali Sósi földek-Sósi út nyomott szennyvízelvezető rendszeren szennyvízátemelők rekonstrukció tervezése  50db</t>
  </si>
  <si>
    <t>018020 Központi költségvetési befizetések</t>
  </si>
  <si>
    <t>2026. évi előriányzat</t>
  </si>
  <si>
    <t>11</t>
  </si>
  <si>
    <t>Üzemeltetési támogatás</t>
  </si>
  <si>
    <t>Pénzeszközök lekötött bankbetétként elhelyezése</t>
  </si>
  <si>
    <t>K916</t>
  </si>
  <si>
    <t>9.3</t>
  </si>
  <si>
    <t>9.4</t>
  </si>
  <si>
    <t>B4092</t>
  </si>
  <si>
    <t>Más egyéb pénzügyi műveletek bevételei</t>
  </si>
  <si>
    <t>Lekötött bankbetétek megszüntetése</t>
  </si>
  <si>
    <t>B817</t>
  </si>
  <si>
    <t>8.3</t>
  </si>
  <si>
    <t>8.4</t>
  </si>
  <si>
    <t>11.</t>
  </si>
  <si>
    <t>Működési céú tartalék</t>
  </si>
  <si>
    <t>Felhalmozási célú tartalék</t>
  </si>
  <si>
    <t>Balatonakali rendkívüli helyzetből adódó azonnali feladatok elvégzésére a költségkeret 15%-ig</t>
  </si>
  <si>
    <t xml:space="preserve">Balatonakali szennyvíz tisztítóaknák felújítása 6 db (Üdülő u., Dörgicsei u., Kossuth, Vasút u., Hóvirág u., Pacsírta u.  </t>
  </si>
  <si>
    <t>Balatonakali Strand átemelő szivattyú KSB ama porter 500 vagy műszakilag vele megegyező típus pótlása</t>
  </si>
  <si>
    <t>Rendezvénysátor</t>
  </si>
  <si>
    <t>2027. évi előriányzat</t>
  </si>
  <si>
    <t>042120 Mezőgazdasági támogatások</t>
  </si>
  <si>
    <t>900060 Forgatási és befektetési célú finanszírozási műveletek</t>
  </si>
  <si>
    <t>2027. évi eredeti előirányzat</t>
  </si>
  <si>
    <t>Értékpapírok bevételei</t>
  </si>
  <si>
    <t>Dologi kiadásokból beruházásokhoz kapcsolódó ÁFA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</si>
  <si>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</si>
  <si>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</si>
  <si>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</si>
  <si>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</si>
  <si>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</si>
  <si>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</si>
  <si>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</si>
  <si>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</si>
  <si>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</si>
  <si>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</si>
  <si>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</si>
  <si>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</si>
  <si>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2025. évi előirányzat</t>
  </si>
  <si>
    <t>K354</t>
  </si>
  <si>
    <t>Egyéb pénzügyi műveletek kiadásai</t>
  </si>
  <si>
    <t>3.5.5</t>
  </si>
  <si>
    <t>7.3</t>
  </si>
  <si>
    <t>Egyéb tárgyi eszközök felújítása</t>
  </si>
  <si>
    <t>K73</t>
  </si>
  <si>
    <t>Balatonakali 5 db ház szennyvízátemelő felújítása, pótlása</t>
  </si>
  <si>
    <t>Strandi hátsó pénztár épület felújítás</t>
  </si>
  <si>
    <t>Utak tervezése</t>
  </si>
  <si>
    <t>Napozóágy 20 db</t>
  </si>
  <si>
    <t>Művelődési Ház kiülő árnyékolás, fedés</t>
  </si>
  <si>
    <t>2028. évi előriányzat</t>
  </si>
  <si>
    <t>2028. évi eredeti előirányzat</t>
  </si>
  <si>
    <t>közvilágítás üzemeltetési támogatás</t>
  </si>
  <si>
    <t>10</t>
  </si>
  <si>
    <t>Óvodapedagógusok átlagbér alapú támogatása (2 fő)</t>
  </si>
  <si>
    <t>24</t>
  </si>
  <si>
    <t>Polgármesteri illetmény emeléséhez kapcsolódó támogatás</t>
  </si>
  <si>
    <t>041233 Hosszabb időtartamú közfoglalkoztatás</t>
  </si>
  <si>
    <t>Balatonakali Község Önkormányzata 2026. évi tervezett bevételei és kiadásai (forintban)</t>
  </si>
  <si>
    <t>2025. évi mód.előir.</t>
  </si>
  <si>
    <t>2025. évi várható</t>
  </si>
  <si>
    <t>2026. évi előirányzat</t>
  </si>
  <si>
    <t>2026. évi/ 2025. évi előirányzat (%)</t>
  </si>
  <si>
    <t>Balatonakali Napköziotthonos Óvoda 2026. évi tervezett bevételei és kiadásai (forintban)</t>
  </si>
  <si>
    <t>Egy ellátottra jutó napi nyersanyagnorma 2026. február 1-től:</t>
  </si>
  <si>
    <t>850 Ft/nap (AM)</t>
  </si>
  <si>
    <t xml:space="preserve">175 Ft/nap </t>
  </si>
  <si>
    <t>500 Ft/nap</t>
  </si>
  <si>
    <t>850 Ft/nap</t>
  </si>
  <si>
    <t>Balatonakali Óvoda 2026. évi előirányzat-felhasználási ütemterve (forintban)</t>
  </si>
  <si>
    <t>3.10</t>
  </si>
  <si>
    <t>Biztosítók által fizetett kártérítés</t>
  </si>
  <si>
    <t>B410</t>
  </si>
  <si>
    <t>B812</t>
  </si>
  <si>
    <t>Belföldi értékpapírok bevételei</t>
  </si>
  <si>
    <t>K912</t>
  </si>
  <si>
    <t>Balatonakali Önkormányzat 2026. évi összesített konszolidált tervezett bevételei és kiadásai (forintban)</t>
  </si>
  <si>
    <t>Balatonakali Önkormányzat 2026. évi tartaléka (forintban)</t>
  </si>
  <si>
    <t>6.6</t>
  </si>
  <si>
    <t>K65</t>
  </si>
  <si>
    <t>Részesedések beszerzése</t>
  </si>
  <si>
    <t>2029. évi előriányzat</t>
  </si>
  <si>
    <t>2025. évi eredeti előirányzat</t>
  </si>
  <si>
    <t xml:space="preserve">2025. évi módosított előirányzat </t>
  </si>
  <si>
    <t xml:space="preserve">2026. évi eredeti előirányzat </t>
  </si>
  <si>
    <t>Balatonakali Önkormányzat 2026. évi felhalmozási kiadásai feladatonként/célonként (forintban)</t>
  </si>
  <si>
    <t>Mentőkatamarán csiszolása, festése</t>
  </si>
  <si>
    <t>Részesedések beszerzése (Bakonykarszt Zrt</t>
  </si>
  <si>
    <t>Porszívó óvoda</t>
  </si>
  <si>
    <t>Mobil telefon (VKJ)</t>
  </si>
  <si>
    <t>Keleti lakópark csatornahálózat kiépítése</t>
  </si>
  <si>
    <t>Keleti lakópark csatornahálózat kiépítése Fordított ÁFA</t>
  </si>
  <si>
    <t>Közvilágítás korszerűsítése 2025/KÖZVIL/01</t>
  </si>
  <si>
    <t>Stihl ASA 20 akkumulátoros metszőolló</t>
  </si>
  <si>
    <t>Stihl akkumulátoros ágvágó</t>
  </si>
  <si>
    <t>Mentőmellény 10 db</t>
  </si>
  <si>
    <t>Balatonakali Önkormányzat 2026. évi közvetett támogatásai (forintban)</t>
  </si>
  <si>
    <t>Balatonakali Önkormányzat általános működésének és ágazati feladatainak 2026. évi támogatása (forintban)</t>
  </si>
  <si>
    <t>Bevétel 2025. évi előir.</t>
  </si>
  <si>
    <t>Bevétel 2025. évi mód. előir.</t>
  </si>
  <si>
    <t>2026 évi/ 2025. évi előirányzat (%)</t>
  </si>
  <si>
    <t>Kiadás 2025. évi előir.</t>
  </si>
  <si>
    <t>Kiadás 2025. évi mód. előir.</t>
  </si>
  <si>
    <t>Kiadás 2026. évi előirányzat</t>
  </si>
  <si>
    <t>Bevétel 2026. évi előirányzat</t>
  </si>
  <si>
    <t>041140 Területfejlesztés igazgatása</t>
  </si>
  <si>
    <t>Balatonakali Önkormányzat 2026. évi összesített konszolidált költségvetése kormányzati funkciónként (forintban)</t>
  </si>
  <si>
    <t>12</t>
  </si>
  <si>
    <t>Településüzemeltetéshez kapcsolódó feladatellátás támogatása (=4+…+8)</t>
  </si>
  <si>
    <t>Kulturális illetménypótlék, bérintézkedések támogatása</t>
  </si>
  <si>
    <t>25</t>
  </si>
  <si>
    <t>2029. évi eredeti előirányzat</t>
  </si>
  <si>
    <t>Balatonakali Önkormányzat 2026. évi előirányzat felhasználási (likviditási) ütemterve (forintban)</t>
  </si>
  <si>
    <t>Balatonakali keleti lakópark úthálózatá-nak szilárd burkolattal történő kiépítése</t>
  </si>
  <si>
    <t>GFT végrehajtásából adódó feladatok</t>
  </si>
  <si>
    <t>Magasnyomású mosó</t>
  </si>
  <si>
    <t>az 1/2026. (III.3.)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</si>
</sst>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sz val="9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2" fillId="0" borderId="0"/>
    <xf numFmtId="0" fontId="14" fillId="0" borderId="0"/>
    <xf numFmtId="0" fontId="2" fillId="0" borderId="0"/>
    <xf numFmtId="0" fontId="1" fillId="0" borderId="0"/>
  </cellStyleXfs>
  <cellXfs count="2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9" fontId="3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3" fontId="6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8" fillId="0" borderId="0" xfId="1" applyFont="1" applyAlignment="1">
      <alignment horizontal="center"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horizontal="right" vertical="center"/>
    </xf>
    <xf numFmtId="0" fontId="8" fillId="3" borderId="2" xfId="1" applyFont="1" applyFill="1" applyBorder="1" applyAlignment="1">
      <alignment vertical="center"/>
    </xf>
    <xf numFmtId="3" fontId="3" fillId="3" borderId="2" xfId="1" applyNumberFormat="1" applyFont="1" applyFill="1" applyBorder="1" applyAlignment="1">
      <alignment horizontal="right" vertical="center"/>
    </xf>
    <xf numFmtId="3" fontId="3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16" fillId="0" borderId="0" xfId="0" applyFont="1"/>
    <xf numFmtId="0" fontId="14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14" fillId="0" borderId="0" xfId="0" applyFont="1"/>
    <xf numFmtId="0" fontId="8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3" fontId="3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 wrapText="1"/>
    </xf>
    <xf numFmtId="3" fontId="12" fillId="0" borderId="0" xfId="0" applyNumberFormat="1" applyFont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5" fillId="0" borderId="0" xfId="0" applyFont="1"/>
    <xf numFmtId="0" fontId="19" fillId="0" borderId="0" xfId="0" applyFont="1"/>
    <xf numFmtId="3" fontId="5" fillId="0" borderId="0" xfId="0" applyNumberFormat="1" applyFont="1"/>
    <xf numFmtId="0" fontId="11" fillId="0" borderId="0" xfId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11" fillId="0" borderId="0" xfId="1" applyFont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9" fontId="6" fillId="0" borderId="2" xfId="0" applyNumberFormat="1" applyFont="1" applyBorder="1" applyAlignment="1">
      <alignment horizontal="right" vertical="center"/>
    </xf>
    <xf numFmtId="9" fontId="3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right" vertical="center"/>
    </xf>
    <xf numFmtId="9" fontId="8" fillId="0" borderId="2" xfId="0" applyNumberFormat="1" applyFont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9" fontId="8" fillId="2" borderId="2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3" fontId="3" fillId="0" borderId="8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9" fontId="6" fillId="0" borderId="2" xfId="0" applyNumberFormat="1" applyFont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9" fontId="8" fillId="3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8" fillId="2" borderId="2" xfId="0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3" fontId="9" fillId="0" borderId="2" xfId="1" applyNumberFormat="1" applyFont="1" applyBorder="1" applyAlignment="1">
      <alignment horizontal="center" vertical="center"/>
    </xf>
    <xf numFmtId="9" fontId="9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left" vertical="center"/>
    </xf>
    <xf numFmtId="3" fontId="10" fillId="4" borderId="2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3" fontId="8" fillId="6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justify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justify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6" fillId="6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right" vertical="center"/>
    </xf>
    <xf numFmtId="9" fontId="7" fillId="0" borderId="9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/>
    </xf>
    <xf numFmtId="3" fontId="10" fillId="0" borderId="2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vertical="center"/>
    </xf>
    <xf numFmtId="3" fontId="13" fillId="0" borderId="2" xfId="1" applyNumberFormat="1" applyFont="1" applyBorder="1" applyAlignment="1">
      <alignment horizontal="center" vertical="center"/>
    </xf>
    <xf numFmtId="9" fontId="13" fillId="0" borderId="2" xfId="1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9" fontId="13" fillId="0" borderId="9" xfId="1" applyNumberFormat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9" fontId="8" fillId="6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vertical="center"/>
    </xf>
    <xf numFmtId="49" fontId="8" fillId="6" borderId="2" xfId="0" applyNumberFormat="1" applyFont="1" applyFill="1" applyBorder="1" applyAlignment="1">
      <alignment horizontal="center" vertical="center"/>
    </xf>
    <xf numFmtId="0" fontId="2" fillId="0" borderId="2" xfId="1" applyBorder="1" applyAlignment="1">
      <alignment vertical="center"/>
    </xf>
    <xf numFmtId="0" fontId="3" fillId="6" borderId="2" xfId="1" applyFont="1" applyFill="1" applyBorder="1" applyAlignment="1">
      <alignment vertical="center"/>
    </xf>
    <xf numFmtId="0" fontId="7" fillId="6" borderId="2" xfId="1" applyFont="1" applyFill="1" applyBorder="1" applyAlignment="1">
      <alignment vertical="center"/>
    </xf>
    <xf numFmtId="0" fontId="3" fillId="0" borderId="7" xfId="1" applyFont="1" applyBorder="1" applyAlignment="1">
      <alignment horizontal="center" vertical="center" wrapText="1"/>
    </xf>
    <xf numFmtId="9" fontId="7" fillId="0" borderId="2" xfId="1" applyNumberFormat="1" applyFont="1" applyBorder="1" applyAlignment="1">
      <alignment vertical="center"/>
    </xf>
    <xf numFmtId="3" fontId="7" fillId="0" borderId="2" xfId="1" applyNumberFormat="1" applyFont="1" applyBorder="1" applyAlignment="1">
      <alignment horizontal="right" vertical="center"/>
    </xf>
    <xf numFmtId="0" fontId="7" fillId="0" borderId="2" xfId="1" applyFont="1" applyBorder="1" applyAlignment="1">
      <alignment vertical="center" wrapText="1"/>
    </xf>
    <xf numFmtId="9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3" fontId="15" fillId="0" borderId="0" xfId="0" applyNumberFormat="1" applyFont="1"/>
    <xf numFmtId="3" fontId="3" fillId="0" borderId="2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9" fontId="0" fillId="0" borderId="0" xfId="0" applyNumberFormat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3" fillId="8" borderId="2" xfId="0" applyFont="1" applyFill="1" applyBorder="1" applyAlignment="1">
      <alignment vertical="center" wrapText="1"/>
    </xf>
    <xf numFmtId="3" fontId="3" fillId="8" borderId="2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3" fontId="3" fillId="8" borderId="2" xfId="0" applyNumberFormat="1" applyFont="1" applyFill="1" applyBorder="1" applyAlignment="1">
      <alignment horizontal="right" vertical="center"/>
    </xf>
    <xf numFmtId="9" fontId="3" fillId="0" borderId="9" xfId="0" applyNumberFormat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20" fillId="0" borderId="2" xfId="1" applyFont="1" applyBorder="1" applyAlignment="1">
      <alignment vertical="center" wrapText="1"/>
    </xf>
    <xf numFmtId="0" fontId="20" fillId="0" borderId="2" xfId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</cellXfs>
  <cellStyles count="5">
    <cellStyle name="Normál" xfId="0" builtinId="0"/>
    <cellStyle name="Normál 2" xfId="1"/>
    <cellStyle name="Normál 2 2" xfId="2"/>
    <cellStyle name="Normál 2_Mellékletek az egységes költségvetési rendelethez" xfId="3"/>
    <cellStyle name="Normá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zoomScaleNormal="100" workbookViewId="0"/>
  </sheetViews>
  <sheetFormatPr defaultRowHeight="13.2" x14ac:dyDescent="0.25"/>
  <cols>
    <col min="1" max="2" width="5.6640625" style="1" customWidth="1"/>
    <col min="3" max="3" width="38" style="1" customWidth="1"/>
    <col min="4" max="7" width="10.5546875" style="1" customWidth="1"/>
    <col min="8" max="8" width="8.88671875" style="1" customWidth="1"/>
    <col min="10" max="10" width="11.109375" bestFit="1" customWidth="1"/>
  </cols>
  <sheetData>
    <row r="1" spans="1:9" s="1" customFormat="1" ht="15" customHeight="1" x14ac:dyDescent="0.25">
      <c r="C1" s="2"/>
      <c r="D1" s="2"/>
      <c r="E1" s="2"/>
      <c r="F1" s="2"/>
      <c r="G1" s="2"/>
      <c r="H1" s="2" t="s">
        <v>308</v>
      </c>
    </row>
    <row r="2" spans="1:9" s="1" customFormat="1" ht="15" customHeight="1" x14ac:dyDescent="0.25">
      <c r="H2" s="2" t="s">
        <v>578</v>
      </c>
    </row>
    <row r="3" spans="1:9" s="1" customFormat="1" ht="15" customHeight="1" x14ac:dyDescent="0.25">
      <c r="A3" s="3"/>
      <c r="B3" s="3"/>
    </row>
    <row r="4" spans="1:9" s="1" customFormat="1" ht="15" customHeight="1" x14ac:dyDescent="0.25">
      <c r="A4" s="217" t="s">
        <v>538</v>
      </c>
      <c r="B4" s="217"/>
      <c r="C4" s="217"/>
      <c r="D4" s="217"/>
      <c r="E4" s="217"/>
      <c r="F4" s="217"/>
      <c r="G4" s="217"/>
      <c r="H4" s="217"/>
    </row>
    <row r="5" spans="1:9" s="1" customFormat="1" ht="7.5" customHeight="1" x14ac:dyDescent="0.25">
      <c r="A5" s="3"/>
      <c r="B5" s="3"/>
      <c r="C5" s="3"/>
      <c r="D5" s="3"/>
      <c r="E5" s="3"/>
      <c r="F5" s="3"/>
      <c r="G5" s="3"/>
      <c r="H5" s="52"/>
    </row>
    <row r="6" spans="1:9" ht="15" customHeight="1" x14ac:dyDescent="0.25">
      <c r="A6" s="77"/>
      <c r="B6" s="78" t="s">
        <v>33</v>
      </c>
      <c r="C6" s="77" t="s">
        <v>34</v>
      </c>
      <c r="D6" s="77" t="s">
        <v>35</v>
      </c>
      <c r="E6" s="77" t="s">
        <v>36</v>
      </c>
      <c r="F6" s="77" t="s">
        <v>37</v>
      </c>
      <c r="G6" s="77" t="s">
        <v>38</v>
      </c>
      <c r="H6" s="77" t="s">
        <v>39</v>
      </c>
    </row>
    <row r="7" spans="1:9" ht="40.799999999999997" x14ac:dyDescent="0.25">
      <c r="A7" s="78">
        <v>1</v>
      </c>
      <c r="B7" s="77" t="s">
        <v>31</v>
      </c>
      <c r="C7" s="78" t="s">
        <v>1</v>
      </c>
      <c r="D7" s="77" t="s">
        <v>500</v>
      </c>
      <c r="E7" s="77" t="s">
        <v>521</v>
      </c>
      <c r="F7" s="77" t="s">
        <v>522</v>
      </c>
      <c r="G7" s="77" t="s">
        <v>523</v>
      </c>
      <c r="H7" s="79" t="s">
        <v>524</v>
      </c>
      <c r="I7" s="5"/>
    </row>
    <row r="8" spans="1:9" ht="15" customHeight="1" x14ac:dyDescent="0.25">
      <c r="A8" s="78">
        <v>2</v>
      </c>
      <c r="B8" s="214" t="s">
        <v>2</v>
      </c>
      <c r="C8" s="215"/>
      <c r="D8" s="215"/>
      <c r="E8" s="215"/>
      <c r="F8" s="215"/>
      <c r="G8" s="215"/>
      <c r="H8" s="216"/>
      <c r="I8" s="5"/>
    </row>
    <row r="9" spans="1:9" ht="24" x14ac:dyDescent="0.25">
      <c r="A9" s="78">
        <v>3</v>
      </c>
      <c r="B9" s="99" t="s">
        <v>4</v>
      </c>
      <c r="C9" s="83" t="s">
        <v>290</v>
      </c>
      <c r="D9" s="76">
        <f>D10+D14</f>
        <v>77839852</v>
      </c>
      <c r="E9" s="76">
        <f t="shared" ref="E9:G9" si="0">E10+E14</f>
        <v>99911536</v>
      </c>
      <c r="F9" s="76">
        <f t="shared" si="0"/>
        <v>99911536</v>
      </c>
      <c r="G9" s="76">
        <f t="shared" si="0"/>
        <v>87739851</v>
      </c>
      <c r="H9" s="81">
        <f>G9/E9</f>
        <v>0.87817537906733811</v>
      </c>
      <c r="I9" s="5"/>
    </row>
    <row r="10" spans="1:9" ht="15" customHeight="1" x14ac:dyDescent="0.25">
      <c r="A10" s="78">
        <v>4</v>
      </c>
      <c r="B10" s="93" t="s">
        <v>50</v>
      </c>
      <c r="C10" s="74" t="s">
        <v>171</v>
      </c>
      <c r="D10" s="25">
        <f>'3. melléklet'!E10</f>
        <v>71953352</v>
      </c>
      <c r="E10" s="25">
        <f>'3. melléklet'!F10</f>
        <v>77098344</v>
      </c>
      <c r="F10" s="25">
        <f>'3. melléklet'!G10</f>
        <v>77098344</v>
      </c>
      <c r="G10" s="25">
        <f>'3. melléklet'!H10</f>
        <v>72483167</v>
      </c>
      <c r="H10" s="82">
        <f t="shared" ref="H10:H12" si="1">G10/E10</f>
        <v>0.94013909040640353</v>
      </c>
      <c r="I10" s="5"/>
    </row>
    <row r="11" spans="1:9" ht="24" x14ac:dyDescent="0.25">
      <c r="A11" s="78">
        <v>5</v>
      </c>
      <c r="B11" s="102" t="s">
        <v>320</v>
      </c>
      <c r="C11" s="91" t="s">
        <v>309</v>
      </c>
      <c r="D11" s="26">
        <f>'3. melléklet'!E11+'3. melléklet'!E12+'3. melléklet'!E13+'3. melléklet'!E14</f>
        <v>64416704</v>
      </c>
      <c r="E11" s="26">
        <f>'3. melléklet'!F11+'3. melléklet'!F12+'3. melléklet'!F13+'3. melléklet'!F14</f>
        <v>76378254</v>
      </c>
      <c r="F11" s="26">
        <f>'3. melléklet'!G11+'3. melléklet'!G12+'3. melléklet'!G13+'3. melléklet'!G14</f>
        <v>76378254</v>
      </c>
      <c r="G11" s="26">
        <f>'3. melléklet'!H11+'3. melléklet'!H12+'3. melléklet'!H13+'3. melléklet'!H14</f>
        <v>72483167</v>
      </c>
      <c r="H11" s="84">
        <f t="shared" si="1"/>
        <v>0.94900267031503494</v>
      </c>
      <c r="I11" s="5"/>
    </row>
    <row r="12" spans="1:9" ht="24" x14ac:dyDescent="0.25">
      <c r="A12" s="78">
        <v>6</v>
      </c>
      <c r="B12" s="102" t="s">
        <v>321</v>
      </c>
      <c r="C12" s="91" t="s">
        <v>310</v>
      </c>
      <c r="D12" s="26">
        <f>'3. melléklet'!E15</f>
        <v>7391848</v>
      </c>
      <c r="E12" s="26">
        <f>'3. melléklet'!F15</f>
        <v>720090</v>
      </c>
      <c r="F12" s="26">
        <f>'3. melléklet'!G15</f>
        <v>720090</v>
      </c>
      <c r="G12" s="26">
        <f>'3. melléklet'!H15</f>
        <v>0</v>
      </c>
      <c r="H12" s="84">
        <f t="shared" si="1"/>
        <v>0</v>
      </c>
      <c r="I12" s="5"/>
    </row>
    <row r="13" spans="1:9" ht="15" customHeight="1" x14ac:dyDescent="0.25">
      <c r="A13" s="78">
        <v>7</v>
      </c>
      <c r="B13" s="102" t="s">
        <v>322</v>
      </c>
      <c r="C13" s="91" t="s">
        <v>339</v>
      </c>
      <c r="D13" s="26">
        <f>'3. melléklet'!E16</f>
        <v>144800</v>
      </c>
      <c r="E13" s="26">
        <f>'3. melléklet'!F16</f>
        <v>0</v>
      </c>
      <c r="F13" s="26">
        <f>'3. melléklet'!G16</f>
        <v>0</v>
      </c>
      <c r="G13" s="26">
        <f>'3. melléklet'!H16</f>
        <v>0</v>
      </c>
      <c r="H13" s="158"/>
      <c r="I13" s="5"/>
    </row>
    <row r="14" spans="1:9" ht="24" x14ac:dyDescent="0.25">
      <c r="A14" s="78">
        <v>8</v>
      </c>
      <c r="B14" s="94" t="s">
        <v>51</v>
      </c>
      <c r="C14" s="74" t="s">
        <v>292</v>
      </c>
      <c r="D14" s="25">
        <f>'3. melléklet'!E17</f>
        <v>5886500</v>
      </c>
      <c r="E14" s="25">
        <f>'3. melléklet'!F17</f>
        <v>22813192</v>
      </c>
      <c r="F14" s="25">
        <f>'3. melléklet'!G17</f>
        <v>22813192</v>
      </c>
      <c r="G14" s="25">
        <f>'3. melléklet'!H17</f>
        <v>15256684</v>
      </c>
      <c r="H14" s="82">
        <f t="shared" ref="H14:H27" si="2">G14/E14</f>
        <v>0.6687658614366635</v>
      </c>
      <c r="I14" s="5"/>
    </row>
    <row r="15" spans="1:9" ht="15" customHeight="1" x14ac:dyDescent="0.25">
      <c r="A15" s="78">
        <v>9</v>
      </c>
      <c r="B15" s="99" t="s">
        <v>5</v>
      </c>
      <c r="C15" s="83" t="s">
        <v>6</v>
      </c>
      <c r="D15" s="76">
        <f>SUM(D16:D18)</f>
        <v>154000000</v>
      </c>
      <c r="E15" s="76">
        <f>SUM(E16:E18)</f>
        <v>180400000</v>
      </c>
      <c r="F15" s="76">
        <f t="shared" ref="F15:G15" si="3">SUM(F16:F18)</f>
        <v>180467376</v>
      </c>
      <c r="G15" s="76">
        <f t="shared" si="3"/>
        <v>180000000</v>
      </c>
      <c r="H15" s="81">
        <f t="shared" si="2"/>
        <v>0.99778270509977829</v>
      </c>
      <c r="I15" s="5"/>
    </row>
    <row r="16" spans="1:9" ht="15" customHeight="1" x14ac:dyDescent="0.25">
      <c r="A16" s="78">
        <v>10</v>
      </c>
      <c r="B16" s="93" t="s">
        <v>7</v>
      </c>
      <c r="C16" s="74" t="s">
        <v>179</v>
      </c>
      <c r="D16" s="25">
        <f>'3. melléklet'!E19</f>
        <v>83000000</v>
      </c>
      <c r="E16" s="25">
        <f>'3. melléklet'!F19</f>
        <v>108400000</v>
      </c>
      <c r="F16" s="25">
        <f>'3. melléklet'!G19</f>
        <v>108408787</v>
      </c>
      <c r="G16" s="25">
        <f>'3. melléklet'!H19</f>
        <v>104000000</v>
      </c>
      <c r="H16" s="82">
        <f t="shared" si="2"/>
        <v>0.95940959409594095</v>
      </c>
      <c r="I16" s="5"/>
    </row>
    <row r="17" spans="1:9" ht="15" customHeight="1" x14ac:dyDescent="0.25">
      <c r="A17" s="78">
        <v>11</v>
      </c>
      <c r="B17" s="94" t="s">
        <v>8</v>
      </c>
      <c r="C17" s="74" t="s">
        <v>180</v>
      </c>
      <c r="D17" s="25">
        <f>'3. melléklet'!E20</f>
        <v>70000000</v>
      </c>
      <c r="E17" s="25">
        <f>'3. melléklet'!F20</f>
        <v>71100000</v>
      </c>
      <c r="F17" s="25">
        <f>'3. melléklet'!G20</f>
        <v>71153270</v>
      </c>
      <c r="G17" s="25">
        <f>'3. melléklet'!H20</f>
        <v>75000000</v>
      </c>
      <c r="H17" s="82">
        <f t="shared" si="2"/>
        <v>1.0548523206751055</v>
      </c>
      <c r="I17" s="5"/>
    </row>
    <row r="18" spans="1:9" ht="15" customHeight="1" x14ac:dyDescent="0.25">
      <c r="A18" s="78">
        <v>12</v>
      </c>
      <c r="B18" s="93" t="s">
        <v>312</v>
      </c>
      <c r="C18" s="74" t="s">
        <v>186</v>
      </c>
      <c r="D18" s="25">
        <f>'3. melléklet'!E23</f>
        <v>1000000</v>
      </c>
      <c r="E18" s="25">
        <f>'3. melléklet'!F23</f>
        <v>900000</v>
      </c>
      <c r="F18" s="25">
        <f>'3. melléklet'!G23</f>
        <v>905319</v>
      </c>
      <c r="G18" s="25">
        <f>'3. melléklet'!H23</f>
        <v>1000000</v>
      </c>
      <c r="H18" s="82">
        <f t="shared" si="2"/>
        <v>1.1111111111111112</v>
      </c>
      <c r="I18" s="5"/>
    </row>
    <row r="19" spans="1:9" ht="15" customHeight="1" x14ac:dyDescent="0.25">
      <c r="A19" s="78">
        <v>13</v>
      </c>
      <c r="B19" s="99" t="s">
        <v>17</v>
      </c>
      <c r="C19" s="83" t="s">
        <v>3</v>
      </c>
      <c r="D19" s="76">
        <f>'3. melléklet'!E24+'4. melléklet'!E9</f>
        <v>174765793</v>
      </c>
      <c r="E19" s="76">
        <f>'3. melléklet'!F24+'4. melléklet'!F9</f>
        <v>221387602</v>
      </c>
      <c r="F19" s="76">
        <f>'3. melléklet'!G24+'4. melléklet'!G9</f>
        <v>221401862</v>
      </c>
      <c r="G19" s="76">
        <f>'3. melléklet'!H24+'4. melléklet'!H9</f>
        <v>168648742</v>
      </c>
      <c r="H19" s="81">
        <f t="shared" si="2"/>
        <v>0.76178042707197302</v>
      </c>
      <c r="I19" s="5"/>
    </row>
    <row r="20" spans="1:9" ht="15" customHeight="1" x14ac:dyDescent="0.25">
      <c r="A20" s="78">
        <v>14</v>
      </c>
      <c r="B20" s="94" t="s">
        <v>54</v>
      </c>
      <c r="C20" s="6" t="s">
        <v>188</v>
      </c>
      <c r="D20" s="25">
        <f>'3. melléklet'!E25</f>
        <v>300000</v>
      </c>
      <c r="E20" s="25">
        <f>'3. melléklet'!F25</f>
        <v>1230000</v>
      </c>
      <c r="F20" s="25">
        <f>'3. melléklet'!G25</f>
        <v>1233435</v>
      </c>
      <c r="G20" s="25">
        <f>'3. melléklet'!H25</f>
        <v>100000</v>
      </c>
      <c r="H20" s="82">
        <f t="shared" si="2"/>
        <v>8.1300813008130079E-2</v>
      </c>
      <c r="I20" s="5"/>
    </row>
    <row r="21" spans="1:9" ht="15" customHeight="1" x14ac:dyDescent="0.25">
      <c r="A21" s="78">
        <v>15</v>
      </c>
      <c r="B21" s="94" t="s">
        <v>56</v>
      </c>
      <c r="C21" s="6" t="s">
        <v>191</v>
      </c>
      <c r="D21" s="25">
        <f>'3. melléklet'!E26</f>
        <v>106200000</v>
      </c>
      <c r="E21" s="25">
        <f>'3. melléklet'!F26</f>
        <v>101188000</v>
      </c>
      <c r="F21" s="25">
        <f>'3. melléklet'!G26</f>
        <v>101188933</v>
      </c>
      <c r="G21" s="25">
        <f>'3. melléklet'!H26</f>
        <v>108810000</v>
      </c>
      <c r="H21" s="82">
        <f t="shared" si="2"/>
        <v>1.0753251373680675</v>
      </c>
      <c r="I21" s="5"/>
    </row>
    <row r="22" spans="1:9" ht="15" customHeight="1" x14ac:dyDescent="0.25">
      <c r="A22" s="78">
        <v>16</v>
      </c>
      <c r="B22" s="94" t="s">
        <v>119</v>
      </c>
      <c r="C22" s="6" t="s">
        <v>194</v>
      </c>
      <c r="D22" s="25">
        <f>'3. melléklet'!E27+'4. melléklet'!E10</f>
        <v>14400000</v>
      </c>
      <c r="E22" s="25">
        <f>'3. melléklet'!F27+'4. melléklet'!F10</f>
        <v>13738486</v>
      </c>
      <c r="F22" s="25">
        <f>'3. melléklet'!G27+'4. melléklet'!G10</f>
        <v>13741538</v>
      </c>
      <c r="G22" s="25">
        <f>'3. melléklet'!H27+'4. melléklet'!H10</f>
        <v>15175000</v>
      </c>
      <c r="H22" s="82">
        <f t="shared" si="2"/>
        <v>1.1045613031887211</v>
      </c>
      <c r="I22" s="5"/>
    </row>
    <row r="23" spans="1:9" ht="15" customHeight="1" x14ac:dyDescent="0.25">
      <c r="A23" s="78">
        <v>17</v>
      </c>
      <c r="B23" s="94" t="s">
        <v>121</v>
      </c>
      <c r="C23" s="6" t="s">
        <v>195</v>
      </c>
      <c r="D23" s="25">
        <f>'3. melléklet'!E28</f>
        <v>8005000</v>
      </c>
      <c r="E23" s="25">
        <f>'3. melléklet'!F28</f>
        <v>9414500</v>
      </c>
      <c r="F23" s="25">
        <f>'3. melléklet'!G28</f>
        <v>9414834</v>
      </c>
      <c r="G23" s="25">
        <f>'3. melléklet'!H28</f>
        <v>9151000</v>
      </c>
      <c r="H23" s="82">
        <f t="shared" si="2"/>
        <v>0.97201125922778697</v>
      </c>
      <c r="I23" s="5"/>
    </row>
    <row r="24" spans="1:9" ht="15" customHeight="1" x14ac:dyDescent="0.25">
      <c r="A24" s="78">
        <v>18</v>
      </c>
      <c r="B24" s="94" t="s">
        <v>127</v>
      </c>
      <c r="C24" s="6" t="s">
        <v>298</v>
      </c>
      <c r="D24" s="25">
        <f>'4. melléklet'!E11</f>
        <v>369600</v>
      </c>
      <c r="E24" s="25">
        <f>'4. melléklet'!F11</f>
        <v>262200</v>
      </c>
      <c r="F24" s="25">
        <f>'4. melléklet'!G11</f>
        <v>262200</v>
      </c>
      <c r="G24" s="25">
        <f>'4. melléklet'!H11</f>
        <v>187000</v>
      </c>
      <c r="H24" s="82">
        <f t="shared" si="2"/>
        <v>0.71319603356216632</v>
      </c>
      <c r="I24" s="5"/>
    </row>
    <row r="25" spans="1:9" ht="15" customHeight="1" x14ac:dyDescent="0.25">
      <c r="A25" s="78">
        <v>19</v>
      </c>
      <c r="B25" s="94" t="s">
        <v>313</v>
      </c>
      <c r="C25" s="6" t="s">
        <v>196</v>
      </c>
      <c r="D25" s="25">
        <f>'3. melléklet'!E29</f>
        <v>33973000</v>
      </c>
      <c r="E25" s="25">
        <f>'3. melléklet'!F29</f>
        <v>81388000</v>
      </c>
      <c r="F25" s="25">
        <f>'3. melléklet'!G29</f>
        <v>81390627</v>
      </c>
      <c r="G25" s="25">
        <f>'3. melléklet'!H29</f>
        <v>35220000</v>
      </c>
      <c r="H25" s="82">
        <f t="shared" si="2"/>
        <v>0.43274192755688801</v>
      </c>
      <c r="I25" s="5"/>
    </row>
    <row r="26" spans="1:9" ht="15" customHeight="1" x14ac:dyDescent="0.25">
      <c r="A26" s="78">
        <v>20</v>
      </c>
      <c r="B26" s="94" t="s">
        <v>314</v>
      </c>
      <c r="C26" s="59" t="s">
        <v>283</v>
      </c>
      <c r="D26" s="25">
        <f>'3. melléklet'!E30</f>
        <v>0</v>
      </c>
      <c r="E26" s="25">
        <f>'3. melléklet'!F30</f>
        <v>113000</v>
      </c>
      <c r="F26" s="25">
        <f>'3. melléklet'!G30</f>
        <v>113000</v>
      </c>
      <c r="G26" s="25">
        <f>'3. melléklet'!H30</f>
        <v>0</v>
      </c>
      <c r="H26" s="82">
        <f t="shared" si="2"/>
        <v>0</v>
      </c>
      <c r="I26" s="5"/>
    </row>
    <row r="27" spans="1:9" ht="15" customHeight="1" x14ac:dyDescent="0.25">
      <c r="A27" s="78">
        <v>21</v>
      </c>
      <c r="B27" s="94" t="s">
        <v>315</v>
      </c>
      <c r="C27" s="6" t="s">
        <v>197</v>
      </c>
      <c r="D27" s="25">
        <f>'3. melléklet'!E31</f>
        <v>5000</v>
      </c>
      <c r="E27" s="25">
        <f>'3. melléklet'!F31</f>
        <v>25000</v>
      </c>
      <c r="F27" s="25">
        <f>'3. melléklet'!G31</f>
        <v>25562</v>
      </c>
      <c r="G27" s="25">
        <f>'3. melléklet'!H31</f>
        <v>5000</v>
      </c>
      <c r="H27" s="82">
        <f t="shared" si="2"/>
        <v>0.2</v>
      </c>
      <c r="I27" s="5"/>
    </row>
    <row r="28" spans="1:9" ht="15" customHeight="1" x14ac:dyDescent="0.25">
      <c r="A28" s="78">
        <v>22</v>
      </c>
      <c r="B28" s="94" t="s">
        <v>316</v>
      </c>
      <c r="C28" s="6" t="s">
        <v>198</v>
      </c>
      <c r="D28" s="25">
        <f>'3. melléklet'!E34+'4. melléklet'!E13</f>
        <v>1193</v>
      </c>
      <c r="E28" s="25">
        <f>'3. melléklet'!F34+'4. melléklet'!F13</f>
        <v>3096249</v>
      </c>
      <c r="F28" s="25">
        <f>'3. melléklet'!G34+'4. melléklet'!G13</f>
        <v>3099587</v>
      </c>
      <c r="G28" s="25">
        <f>'3. melléklet'!H34+'4. melléklet'!H13</f>
        <v>742</v>
      </c>
      <c r="H28" s="82">
        <f>G28/E28</f>
        <v>2.3964480892848088E-4</v>
      </c>
      <c r="I28" s="5"/>
    </row>
    <row r="29" spans="1:9" ht="15" customHeight="1" x14ac:dyDescent="0.25">
      <c r="A29" s="78">
        <v>23</v>
      </c>
      <c r="B29" s="99" t="s">
        <v>18</v>
      </c>
      <c r="C29" s="83" t="s">
        <v>202</v>
      </c>
      <c r="D29" s="76">
        <f>'3. melléklet'!E35</f>
        <v>7078581</v>
      </c>
      <c r="E29" s="76">
        <f>'3. melléklet'!F35</f>
        <v>7118581</v>
      </c>
      <c r="F29" s="76">
        <f>'3. melléklet'!G35</f>
        <v>7118771</v>
      </c>
      <c r="G29" s="76">
        <f>'3. melléklet'!H35</f>
        <v>7000000</v>
      </c>
      <c r="H29" s="84">
        <f t="shared" ref="H29:H30" si="4">G29/E29</f>
        <v>0.98334204527559632</v>
      </c>
      <c r="I29" s="5"/>
    </row>
    <row r="30" spans="1:9" ht="15" customHeight="1" x14ac:dyDescent="0.25">
      <c r="A30" s="78">
        <v>24</v>
      </c>
      <c r="B30" s="94" t="s">
        <v>102</v>
      </c>
      <c r="C30" s="74" t="s">
        <v>204</v>
      </c>
      <c r="D30" s="25">
        <f>'3. melléklet'!E36</f>
        <v>7078581</v>
      </c>
      <c r="E30" s="25">
        <f>'3. melléklet'!F36</f>
        <v>7118581</v>
      </c>
      <c r="F30" s="25">
        <f>'3. melléklet'!G36</f>
        <v>7118771</v>
      </c>
      <c r="G30" s="25">
        <f>'3. melléklet'!H36</f>
        <v>7000000</v>
      </c>
      <c r="H30" s="84">
        <f t="shared" si="4"/>
        <v>0.98334204527559632</v>
      </c>
      <c r="I30" s="5"/>
    </row>
    <row r="31" spans="1:9" ht="15.75" customHeight="1" x14ac:dyDescent="0.25">
      <c r="A31" s="78">
        <v>25</v>
      </c>
      <c r="B31" s="96" t="s">
        <v>33</v>
      </c>
      <c r="C31" s="92" t="s">
        <v>3</v>
      </c>
      <c r="D31" s="27">
        <f>D9+D15+D19+D29</f>
        <v>413684226</v>
      </c>
      <c r="E31" s="27">
        <f t="shared" ref="E31:G31" si="5">E9+E15+E19+E29</f>
        <v>508817719</v>
      </c>
      <c r="F31" s="27">
        <f t="shared" si="5"/>
        <v>508899545</v>
      </c>
      <c r="G31" s="27">
        <f t="shared" si="5"/>
        <v>443388593</v>
      </c>
      <c r="H31" s="81">
        <f t="shared" ref="H31:H32" si="6">G31/E31</f>
        <v>0.87140949782843546</v>
      </c>
      <c r="I31" s="5"/>
    </row>
    <row r="32" spans="1:9" ht="24" x14ac:dyDescent="0.25">
      <c r="A32" s="78">
        <v>26</v>
      </c>
      <c r="B32" s="100" t="s">
        <v>19</v>
      </c>
      <c r="C32" s="83" t="s">
        <v>291</v>
      </c>
      <c r="D32" s="76">
        <f>SUM(D33:D34)</f>
        <v>0</v>
      </c>
      <c r="E32" s="76">
        <f t="shared" ref="E32:G32" si="7">SUM(E33:E34)</f>
        <v>7814880</v>
      </c>
      <c r="F32" s="76">
        <f t="shared" si="7"/>
        <v>7814880</v>
      </c>
      <c r="G32" s="76">
        <f t="shared" si="7"/>
        <v>39106510</v>
      </c>
      <c r="H32" s="81">
        <f t="shared" si="6"/>
        <v>5.0041088282865509</v>
      </c>
      <c r="I32" s="5"/>
    </row>
    <row r="33" spans="1:10" ht="15" customHeight="1" x14ac:dyDescent="0.25">
      <c r="A33" s="78">
        <v>27</v>
      </c>
      <c r="B33" s="94" t="s">
        <v>103</v>
      </c>
      <c r="C33" s="74" t="s">
        <v>282</v>
      </c>
      <c r="D33" s="25">
        <f>'3. melléklet'!E39</f>
        <v>0</v>
      </c>
      <c r="E33" s="25">
        <f>'3. melléklet'!F39</f>
        <v>0</v>
      </c>
      <c r="F33" s="25">
        <f>'3. melléklet'!G39</f>
        <v>0</v>
      </c>
      <c r="G33" s="25">
        <f>'3. melléklet'!H39</f>
        <v>0</v>
      </c>
      <c r="H33" s="158"/>
      <c r="I33" s="5"/>
    </row>
    <row r="34" spans="1:10" ht="24" x14ac:dyDescent="0.25">
      <c r="A34" s="78">
        <v>28</v>
      </c>
      <c r="B34" s="93" t="s">
        <v>104</v>
      </c>
      <c r="C34" s="74" t="s">
        <v>293</v>
      </c>
      <c r="D34" s="25">
        <f>'3. melléklet'!E40</f>
        <v>0</v>
      </c>
      <c r="E34" s="25">
        <f>'3. melléklet'!F40</f>
        <v>7814880</v>
      </c>
      <c r="F34" s="25">
        <f>'3. melléklet'!G40</f>
        <v>7814880</v>
      </c>
      <c r="G34" s="25">
        <f>'3. melléklet'!H40</f>
        <v>39106510</v>
      </c>
      <c r="H34" s="82">
        <f t="shared" ref="H34:H35" si="8">G34/E34</f>
        <v>5.0041088282865509</v>
      </c>
      <c r="I34" s="5"/>
    </row>
    <row r="35" spans="1:10" ht="15" customHeight="1" x14ac:dyDescent="0.25">
      <c r="A35" s="78">
        <v>29</v>
      </c>
      <c r="B35" s="100" t="s">
        <v>20</v>
      </c>
      <c r="C35" s="83" t="s">
        <v>248</v>
      </c>
      <c r="D35" s="76">
        <f>'3. melléklet'!E41</f>
        <v>0</v>
      </c>
      <c r="E35" s="76">
        <f>'3. melléklet'!F41</f>
        <v>180032000</v>
      </c>
      <c r="F35" s="76">
        <f>'3. melléklet'!G41</f>
        <v>180032000</v>
      </c>
      <c r="G35" s="76">
        <f>'3. melléklet'!H41</f>
        <v>0</v>
      </c>
      <c r="H35" s="81">
        <f t="shared" si="8"/>
        <v>0</v>
      </c>
      <c r="I35" s="5"/>
    </row>
    <row r="36" spans="1:10" ht="15" customHeight="1" x14ac:dyDescent="0.25">
      <c r="A36" s="78">
        <v>30</v>
      </c>
      <c r="B36" s="94" t="s">
        <v>146</v>
      </c>
      <c r="C36" s="51" t="s">
        <v>250</v>
      </c>
      <c r="D36" s="25">
        <f>'3. melléklet'!E42</f>
        <v>0</v>
      </c>
      <c r="E36" s="25">
        <f>'3. melléklet'!F42</f>
        <v>180032000</v>
      </c>
      <c r="F36" s="25">
        <f>'3. melléklet'!G42</f>
        <v>180032000</v>
      </c>
      <c r="G36" s="25">
        <f>'3. melléklet'!H42</f>
        <v>0</v>
      </c>
      <c r="H36" s="158"/>
      <c r="I36" s="5"/>
    </row>
    <row r="37" spans="1:10" ht="13.5" customHeight="1" x14ac:dyDescent="0.25">
      <c r="A37" s="78">
        <v>31</v>
      </c>
      <c r="B37" s="93" t="s">
        <v>147</v>
      </c>
      <c r="C37" s="12" t="s">
        <v>304</v>
      </c>
      <c r="D37" s="25">
        <f>'3. melléklet'!E43</f>
        <v>0</v>
      </c>
      <c r="E37" s="25">
        <f>'3. melléklet'!F43</f>
        <v>0</v>
      </c>
      <c r="F37" s="25">
        <f>'3. melléklet'!G43</f>
        <v>0</v>
      </c>
      <c r="G37" s="25">
        <f>'3. melléklet'!H43</f>
        <v>0</v>
      </c>
      <c r="H37" s="158"/>
      <c r="I37" s="5"/>
    </row>
    <row r="38" spans="1:10" ht="15" customHeight="1" x14ac:dyDescent="0.25">
      <c r="A38" s="78">
        <v>32</v>
      </c>
      <c r="B38" s="101" t="s">
        <v>21</v>
      </c>
      <c r="C38" s="83" t="s">
        <v>206</v>
      </c>
      <c r="D38" s="76">
        <f>'3. melléklet'!E44</f>
        <v>65040</v>
      </c>
      <c r="E38" s="76">
        <f>'3. melléklet'!F44</f>
        <v>0</v>
      </c>
      <c r="F38" s="76">
        <f>'3. melléklet'!G44</f>
        <v>0</v>
      </c>
      <c r="G38" s="76">
        <f>'3. melléklet'!H44</f>
        <v>65040</v>
      </c>
      <c r="H38" s="158"/>
      <c r="I38" s="5"/>
      <c r="J38" s="190"/>
    </row>
    <row r="39" spans="1:10" ht="15" customHeight="1" x14ac:dyDescent="0.25">
      <c r="A39" s="78">
        <v>33</v>
      </c>
      <c r="B39" s="93" t="s">
        <v>160</v>
      </c>
      <c r="C39" s="13" t="s">
        <v>207</v>
      </c>
      <c r="D39" s="25">
        <f>'3. melléklet'!E45</f>
        <v>65040</v>
      </c>
      <c r="E39" s="25">
        <f>'3. melléklet'!F45</f>
        <v>0</v>
      </c>
      <c r="F39" s="25">
        <f>'3. melléklet'!G45</f>
        <v>0</v>
      </c>
      <c r="G39" s="25">
        <f>'3. melléklet'!H45</f>
        <v>65040</v>
      </c>
      <c r="H39" s="158"/>
      <c r="I39" s="5"/>
    </row>
    <row r="40" spans="1:10" ht="15.75" customHeight="1" x14ac:dyDescent="0.25">
      <c r="A40" s="78">
        <v>34</v>
      </c>
      <c r="B40" s="96" t="s">
        <v>317</v>
      </c>
      <c r="C40" s="92" t="s">
        <v>248</v>
      </c>
      <c r="D40" s="27">
        <f>D32+D35+D38</f>
        <v>65040</v>
      </c>
      <c r="E40" s="27">
        <f t="shared" ref="E40:G40" si="9">E32+E35+E38</f>
        <v>187846880</v>
      </c>
      <c r="F40" s="27">
        <f t="shared" si="9"/>
        <v>187846880</v>
      </c>
      <c r="G40" s="27">
        <f t="shared" si="9"/>
        <v>39171550</v>
      </c>
      <c r="H40" s="81">
        <f t="shared" ref="H40:H41" si="10">G40/E40</f>
        <v>0.20852914884718873</v>
      </c>
      <c r="I40" s="5"/>
    </row>
    <row r="41" spans="1:10" ht="15" customHeight="1" x14ac:dyDescent="0.25">
      <c r="A41" s="78">
        <v>35</v>
      </c>
      <c r="B41" s="218" t="s">
        <v>318</v>
      </c>
      <c r="C41" s="219"/>
      <c r="D41" s="27">
        <f>D19+D15+D9+D35+D32+D29+D38</f>
        <v>413749266</v>
      </c>
      <c r="E41" s="27">
        <f>E19+E15+E9+E35+E32+E29+E38</f>
        <v>696664599</v>
      </c>
      <c r="F41" s="27">
        <f>F19+F15+F9+F35+F32+F29+F38</f>
        <v>696746425</v>
      </c>
      <c r="G41" s="27">
        <f>G19+G15+G9+G35+G32+G29+G38</f>
        <v>482560143</v>
      </c>
      <c r="H41" s="85">
        <f t="shared" si="10"/>
        <v>0.69267211753356228</v>
      </c>
      <c r="I41" s="5"/>
    </row>
    <row r="42" spans="1:10" ht="15" customHeight="1" x14ac:dyDescent="0.25">
      <c r="A42" s="78">
        <v>36</v>
      </c>
      <c r="B42" s="94" t="s">
        <v>28</v>
      </c>
      <c r="C42" s="74" t="s">
        <v>319</v>
      </c>
      <c r="D42" s="25">
        <f>'3. melléklet'!E48</f>
        <v>0</v>
      </c>
      <c r="E42" s="25">
        <f>'3. melléklet'!F48</f>
        <v>0</v>
      </c>
      <c r="F42" s="25">
        <f>'3. melléklet'!G48</f>
        <v>0</v>
      </c>
      <c r="G42" s="25">
        <f>'3. melléklet'!H48</f>
        <v>0</v>
      </c>
      <c r="H42" s="158"/>
      <c r="I42" s="5"/>
    </row>
    <row r="43" spans="1:10" ht="15" customHeight="1" x14ac:dyDescent="0.25">
      <c r="A43" s="78">
        <v>37</v>
      </c>
      <c r="B43" s="93" t="s">
        <v>43</v>
      </c>
      <c r="C43" s="74" t="s">
        <v>256</v>
      </c>
      <c r="D43" s="25">
        <f>'3. melléklet'!E49+'4. melléklet'!E16</f>
        <v>214580062</v>
      </c>
      <c r="E43" s="25">
        <f>'3. melléklet'!F49+'4. melléklet'!F16</f>
        <v>214580062</v>
      </c>
      <c r="F43" s="25">
        <f>'3. melléklet'!G49+'4. melléklet'!G16</f>
        <v>214580062</v>
      </c>
      <c r="G43" s="25">
        <f>'3. melléklet'!H49+'4. melléklet'!H16</f>
        <v>398163336</v>
      </c>
      <c r="H43" s="82">
        <f>G43/E43</f>
        <v>1.8555467469293583</v>
      </c>
      <c r="I43" s="5"/>
    </row>
    <row r="44" spans="1:10" ht="15" customHeight="1" x14ac:dyDescent="0.25">
      <c r="A44" s="78">
        <v>38</v>
      </c>
      <c r="B44" s="94" t="s">
        <v>44</v>
      </c>
      <c r="C44" s="74" t="s">
        <v>259</v>
      </c>
      <c r="D44" s="25">
        <v>0</v>
      </c>
      <c r="E44" s="25">
        <f>'3. melléklet'!F50</f>
        <v>4725923</v>
      </c>
      <c r="F44" s="25">
        <f>'3. melléklet'!G50</f>
        <v>4725923</v>
      </c>
      <c r="G44" s="25">
        <v>0</v>
      </c>
      <c r="H44" s="82">
        <f>G44/E44</f>
        <v>0</v>
      </c>
      <c r="I44" s="5"/>
    </row>
    <row r="45" spans="1:10" ht="15" customHeight="1" x14ac:dyDescent="0.25">
      <c r="A45" s="78">
        <v>39</v>
      </c>
      <c r="B45" s="93" t="s">
        <v>475</v>
      </c>
      <c r="C45" s="64" t="s">
        <v>471</v>
      </c>
      <c r="D45" s="25">
        <f>'3. melléklet'!E51</f>
        <v>0</v>
      </c>
      <c r="E45" s="25">
        <f>'3. melléklet'!F51</f>
        <v>0</v>
      </c>
      <c r="F45" s="25">
        <f>'3. melléklet'!G51</f>
        <v>0</v>
      </c>
      <c r="G45" s="25">
        <f>'3. melléklet'!H51</f>
        <v>0</v>
      </c>
      <c r="H45" s="158"/>
      <c r="I45" s="5"/>
    </row>
    <row r="46" spans="1:10" ht="15" customHeight="1" x14ac:dyDescent="0.25">
      <c r="A46" s="78">
        <v>40</v>
      </c>
      <c r="B46" s="101" t="s">
        <v>35</v>
      </c>
      <c r="C46" s="92" t="s">
        <v>307</v>
      </c>
      <c r="D46" s="27">
        <f>SUM(D42:D45)</f>
        <v>214580062</v>
      </c>
      <c r="E46" s="27">
        <f>SUM(E42:E45)</f>
        <v>219305985</v>
      </c>
      <c r="F46" s="27">
        <f t="shared" ref="F46:G46" si="11">SUM(F42:F45)</f>
        <v>219305985</v>
      </c>
      <c r="G46" s="27">
        <f t="shared" si="11"/>
        <v>398163336</v>
      </c>
      <c r="H46" s="85">
        <f t="shared" ref="H46:H47" si="12">G46/E46</f>
        <v>1.8155607381166547</v>
      </c>
      <c r="I46" s="5"/>
    </row>
    <row r="47" spans="1:10" ht="15" customHeight="1" x14ac:dyDescent="0.25">
      <c r="A47" s="145">
        <v>41</v>
      </c>
      <c r="B47" s="220" t="s">
        <v>336</v>
      </c>
      <c r="C47" s="221"/>
      <c r="D47" s="86">
        <f>D46+D41</f>
        <v>628329328</v>
      </c>
      <c r="E47" s="86">
        <f>E46+E41</f>
        <v>915970584</v>
      </c>
      <c r="F47" s="86">
        <f>F46+F41</f>
        <v>916052410</v>
      </c>
      <c r="G47" s="86">
        <f>G46+G41</f>
        <v>880723479</v>
      </c>
      <c r="H47" s="87">
        <f t="shared" si="12"/>
        <v>0.9615193919808237</v>
      </c>
      <c r="I47" s="5"/>
    </row>
    <row r="48" spans="1:10" ht="15" customHeight="1" x14ac:dyDescent="0.25">
      <c r="A48" s="78">
        <v>42</v>
      </c>
      <c r="B48" s="95"/>
      <c r="C48" s="214" t="s">
        <v>10</v>
      </c>
      <c r="D48" s="215"/>
      <c r="E48" s="215"/>
      <c r="F48" s="215"/>
      <c r="G48" s="215"/>
      <c r="H48" s="216"/>
      <c r="I48" s="5"/>
    </row>
    <row r="49" spans="1:10" ht="15" customHeight="1" x14ac:dyDescent="0.25">
      <c r="A49" s="78">
        <v>43</v>
      </c>
      <c r="B49" s="99" t="s">
        <v>4</v>
      </c>
      <c r="C49" s="80" t="s">
        <v>49</v>
      </c>
      <c r="D49" s="24">
        <f>'3. melléklet'!E55+'4. melléklet'!E21</f>
        <v>131497883</v>
      </c>
      <c r="E49" s="24">
        <f>'3. melléklet'!F55+'4. melléklet'!F21</f>
        <v>135063535</v>
      </c>
      <c r="F49" s="24">
        <f>'3. melléklet'!G55+'4. melléklet'!G21</f>
        <v>134972055</v>
      </c>
      <c r="G49" s="24">
        <f>'3. melléklet'!H55+'4. melléklet'!H21</f>
        <v>141929417</v>
      </c>
      <c r="H49" s="81">
        <f t="shared" ref="H49:H52" si="13">G49/E49</f>
        <v>1.0508344609816409</v>
      </c>
      <c r="I49" s="5"/>
      <c r="J49" s="28"/>
    </row>
    <row r="50" spans="1:10" ht="15" customHeight="1" x14ac:dyDescent="0.25">
      <c r="A50" s="78">
        <v>44</v>
      </c>
      <c r="B50" s="94" t="s">
        <v>50</v>
      </c>
      <c r="C50" s="6" t="s">
        <v>108</v>
      </c>
      <c r="D50" s="55">
        <f>SUM(D51:D56)</f>
        <v>102698855</v>
      </c>
      <c r="E50" s="55">
        <f>SUM(E51:E56)</f>
        <v>106700432</v>
      </c>
      <c r="F50" s="55">
        <f>SUM(F51:F56)</f>
        <v>106700432</v>
      </c>
      <c r="G50" s="55">
        <f>SUM(G51:G56)</f>
        <v>114731457</v>
      </c>
      <c r="H50" s="82">
        <f t="shared" si="13"/>
        <v>1.0752670335955152</v>
      </c>
      <c r="I50" s="5"/>
      <c r="J50" s="28"/>
    </row>
    <row r="51" spans="1:10" ht="15" customHeight="1" x14ac:dyDescent="0.25">
      <c r="A51" s="78">
        <v>45</v>
      </c>
      <c r="B51" s="102" t="s">
        <v>320</v>
      </c>
      <c r="C51" s="7" t="s">
        <v>329</v>
      </c>
      <c r="D51" s="66">
        <f>'3. melléklet'!E57+'4. melléklet'!E23</f>
        <v>91816240</v>
      </c>
      <c r="E51" s="66">
        <f>'3. melléklet'!F57+'4. melléklet'!F23</f>
        <v>90494256</v>
      </c>
      <c r="F51" s="66">
        <f>'3. melléklet'!G57+'4. melléklet'!G23</f>
        <v>90494256</v>
      </c>
      <c r="G51" s="66">
        <f>'3. melléklet'!H57+'4. melléklet'!H23</f>
        <v>102515600</v>
      </c>
      <c r="H51" s="84">
        <f t="shared" si="13"/>
        <v>1.1328409617512076</v>
      </c>
      <c r="I51" s="5"/>
      <c r="J51" s="28"/>
    </row>
    <row r="52" spans="1:10" ht="15" customHeight="1" x14ac:dyDescent="0.25">
      <c r="A52" s="78">
        <v>46</v>
      </c>
      <c r="B52" s="102" t="s">
        <v>321</v>
      </c>
      <c r="C52" s="7" t="s">
        <v>330</v>
      </c>
      <c r="D52" s="66">
        <f>'3. melléklet'!E58+'4. melléklet'!E24</f>
        <v>1750000</v>
      </c>
      <c r="E52" s="66">
        <f>'3. melléklet'!F58+'4. melléklet'!F24</f>
        <v>6905400</v>
      </c>
      <c r="F52" s="66">
        <f>'3. melléklet'!G58+'4. melléklet'!G24</f>
        <v>6905400</v>
      </c>
      <c r="G52" s="66">
        <f>'3. melléklet'!H58+'4. melléklet'!H24</f>
        <v>0</v>
      </c>
      <c r="H52" s="84">
        <f t="shared" si="13"/>
        <v>0</v>
      </c>
      <c r="I52" s="5"/>
      <c r="J52" s="28"/>
    </row>
    <row r="53" spans="1:10" ht="15" customHeight="1" x14ac:dyDescent="0.25">
      <c r="A53" s="78">
        <v>47</v>
      </c>
      <c r="B53" s="102" t="s">
        <v>323</v>
      </c>
      <c r="C53" s="7" t="s">
        <v>334</v>
      </c>
      <c r="D53" s="66">
        <f>'4. melléklet'!E25</f>
        <v>0</v>
      </c>
      <c r="E53" s="66">
        <f>'4. melléklet'!F25</f>
        <v>0</v>
      </c>
      <c r="F53" s="66">
        <f>'4. melléklet'!G25</f>
        <v>0</v>
      </c>
      <c r="G53" s="66">
        <f>'4. melléklet'!H25</f>
        <v>0</v>
      </c>
      <c r="H53" s="158"/>
      <c r="I53" s="5"/>
      <c r="J53" s="28"/>
    </row>
    <row r="54" spans="1:10" ht="15" customHeight="1" x14ac:dyDescent="0.25">
      <c r="A54" s="78">
        <v>48</v>
      </c>
      <c r="B54" s="102" t="s">
        <v>324</v>
      </c>
      <c r="C54" s="7" t="s">
        <v>331</v>
      </c>
      <c r="D54" s="66">
        <f>'3. melléklet'!E59+'4. melléklet'!E26</f>
        <v>5520835</v>
      </c>
      <c r="E54" s="66">
        <f>'3. melléklet'!F59+'4. melléklet'!F26</f>
        <v>5483796</v>
      </c>
      <c r="F54" s="66">
        <f>'3. melléklet'!G59+'4. melléklet'!G26</f>
        <v>5483796</v>
      </c>
      <c r="G54" s="66">
        <f>'3. melléklet'!H59+'4. melléklet'!H26</f>
        <v>8803387</v>
      </c>
      <c r="H54" s="84">
        <f t="shared" ref="H54:H75" si="14">G54/E54</f>
        <v>1.6053454577814346</v>
      </c>
      <c r="I54" s="5"/>
      <c r="J54" s="28"/>
    </row>
    <row r="55" spans="1:10" ht="15" customHeight="1" x14ac:dyDescent="0.25">
      <c r="A55" s="78">
        <v>49</v>
      </c>
      <c r="B55" s="102" t="s">
        <v>325</v>
      </c>
      <c r="C55" s="7" t="s">
        <v>332</v>
      </c>
      <c r="D55" s="66">
        <f>'3. melléklet'!E60+'4. melléklet'!E27</f>
        <v>846000</v>
      </c>
      <c r="E55" s="66">
        <f>'3. melléklet'!F60+'4. melléklet'!F27</f>
        <v>828627</v>
      </c>
      <c r="F55" s="66">
        <f>'3. melléklet'!G60+'4. melléklet'!G27</f>
        <v>828627</v>
      </c>
      <c r="G55" s="66">
        <f>'3. melléklet'!H60+'4. melléklet'!H27</f>
        <v>780000</v>
      </c>
      <c r="H55" s="84">
        <f t="shared" si="14"/>
        <v>0.94131617724259531</v>
      </c>
      <c r="I55" s="5"/>
      <c r="J55" s="28"/>
    </row>
    <row r="56" spans="1:10" ht="15" customHeight="1" x14ac:dyDescent="0.25">
      <c r="A56" s="78">
        <v>50</v>
      </c>
      <c r="B56" s="102" t="s">
        <v>411</v>
      </c>
      <c r="C56" s="7" t="s">
        <v>333</v>
      </c>
      <c r="D56" s="66">
        <f>'3. melléklet'!E61</f>
        <v>2765780</v>
      </c>
      <c r="E56" s="66">
        <f>'3. melléklet'!F61</f>
        <v>2988353</v>
      </c>
      <c r="F56" s="66">
        <f>'3. melléklet'!G61</f>
        <v>2988353</v>
      </c>
      <c r="G56" s="66">
        <f>'3. melléklet'!H61</f>
        <v>2632470</v>
      </c>
      <c r="H56" s="84">
        <f t="shared" si="14"/>
        <v>0.88090998620310246</v>
      </c>
      <c r="I56" s="5"/>
      <c r="J56" s="28"/>
    </row>
    <row r="57" spans="1:10" ht="15" customHeight="1" x14ac:dyDescent="0.25">
      <c r="A57" s="78">
        <v>51</v>
      </c>
      <c r="B57" s="94" t="s">
        <v>51</v>
      </c>
      <c r="C57" s="6" t="s">
        <v>53</v>
      </c>
      <c r="D57" s="55">
        <f>SUM(D58:D60)</f>
        <v>28668168</v>
      </c>
      <c r="E57" s="55">
        <f t="shared" ref="E57:G57" si="15">SUM(E58:E60)</f>
        <v>28232243</v>
      </c>
      <c r="F57" s="55">
        <f t="shared" si="15"/>
        <v>28140763</v>
      </c>
      <c r="G57" s="55">
        <f t="shared" si="15"/>
        <v>27052700</v>
      </c>
      <c r="H57" s="82">
        <f t="shared" si="14"/>
        <v>0.95822000398622242</v>
      </c>
      <c r="I57" s="5"/>
      <c r="J57" s="28"/>
    </row>
    <row r="58" spans="1:10" ht="15" customHeight="1" x14ac:dyDescent="0.25">
      <c r="A58" s="78">
        <v>52</v>
      </c>
      <c r="B58" s="102" t="s">
        <v>326</v>
      </c>
      <c r="C58" s="7" t="s">
        <v>131</v>
      </c>
      <c r="D58" s="66">
        <f>'3. melléklet'!E63</f>
        <v>18969300</v>
      </c>
      <c r="E58" s="66">
        <f>'3. melléklet'!F63</f>
        <v>21000325</v>
      </c>
      <c r="F58" s="66">
        <f>'3. melléklet'!G63</f>
        <v>21000325</v>
      </c>
      <c r="G58" s="66">
        <f>'3. melléklet'!H63</f>
        <v>19962445</v>
      </c>
      <c r="H58" s="84">
        <f t="shared" si="14"/>
        <v>0.95057790772285666</v>
      </c>
      <c r="I58" s="5"/>
      <c r="J58" s="28"/>
    </row>
    <row r="59" spans="1:10" ht="15" customHeight="1" x14ac:dyDescent="0.25">
      <c r="A59" s="78">
        <v>53</v>
      </c>
      <c r="B59" s="102" t="s">
        <v>327</v>
      </c>
      <c r="C59" s="7" t="s">
        <v>132</v>
      </c>
      <c r="D59" s="66">
        <f>'3. melléklet'!E64+'4. melléklet'!E30</f>
        <v>8873868</v>
      </c>
      <c r="E59" s="66">
        <f>'3. melléklet'!F64+'4. melléklet'!F30</f>
        <v>6325229</v>
      </c>
      <c r="F59" s="66">
        <f>'3. melléklet'!G64+'4. melléklet'!G30</f>
        <v>6325229</v>
      </c>
      <c r="G59" s="66">
        <f>'3. melléklet'!H64+'4. melléklet'!H30</f>
        <v>6265255</v>
      </c>
      <c r="H59" s="84">
        <f t="shared" si="14"/>
        <v>0.99051828795447561</v>
      </c>
      <c r="I59" s="5"/>
      <c r="J59" s="28"/>
    </row>
    <row r="60" spans="1:10" ht="15" customHeight="1" x14ac:dyDescent="0.25">
      <c r="A60" s="78">
        <v>54</v>
      </c>
      <c r="B60" s="102" t="s">
        <v>328</v>
      </c>
      <c r="C60" s="7" t="s">
        <v>133</v>
      </c>
      <c r="D60" s="66">
        <f>'3. melléklet'!E65+'4. melléklet'!E31</f>
        <v>825000</v>
      </c>
      <c r="E60" s="66">
        <f>'3. melléklet'!F65+'4. melléklet'!F31</f>
        <v>906689</v>
      </c>
      <c r="F60" s="66">
        <f>'3. melléklet'!G65+'4. melléklet'!G31</f>
        <v>815209</v>
      </c>
      <c r="G60" s="66">
        <f>'3. melléklet'!H65+'4. melléklet'!H31</f>
        <v>825000</v>
      </c>
      <c r="H60" s="84">
        <f t="shared" si="14"/>
        <v>0.90990405751034809</v>
      </c>
      <c r="I60" s="5"/>
      <c r="J60" s="28"/>
    </row>
    <row r="61" spans="1:10" ht="15" customHeight="1" x14ac:dyDescent="0.25">
      <c r="A61" s="78">
        <v>55</v>
      </c>
      <c r="B61" s="99" t="s">
        <v>5</v>
      </c>
      <c r="C61" s="80" t="s">
        <v>83</v>
      </c>
      <c r="D61" s="24">
        <f>'3. melléklet'!E66+'4. melléklet'!E32</f>
        <v>17576358</v>
      </c>
      <c r="E61" s="24">
        <f>'3. melléklet'!F66+'4. melléklet'!F32</f>
        <v>17382685</v>
      </c>
      <c r="F61" s="24">
        <f>'3. melléklet'!G66+'4. melléklet'!G32</f>
        <v>17382685</v>
      </c>
      <c r="G61" s="24">
        <f>'3. melléklet'!H66+'4. melléklet'!H32</f>
        <v>19743388</v>
      </c>
      <c r="H61" s="81">
        <f t="shared" si="14"/>
        <v>1.1358077305088368</v>
      </c>
      <c r="I61" s="5"/>
      <c r="J61" s="28"/>
    </row>
    <row r="62" spans="1:10" ht="15" customHeight="1" x14ac:dyDescent="0.25">
      <c r="A62" s="78">
        <v>56</v>
      </c>
      <c r="B62" s="99" t="s">
        <v>17</v>
      </c>
      <c r="C62" s="80" t="s">
        <v>55</v>
      </c>
      <c r="D62" s="24">
        <f>'3. melléklet'!E67+'4. melléklet'!E33</f>
        <v>208842555</v>
      </c>
      <c r="E62" s="24">
        <f>'3. melléklet'!F67+'4. melléklet'!F33</f>
        <v>250046854</v>
      </c>
      <c r="F62" s="24">
        <f>'3. melléklet'!G67+'4. melléklet'!G33</f>
        <v>239202428</v>
      </c>
      <c r="G62" s="24">
        <f>'3. melléklet'!H67+'4. melléklet'!H33</f>
        <v>223827050</v>
      </c>
      <c r="H62" s="81">
        <f t="shared" si="14"/>
        <v>0.8951404363599792</v>
      </c>
      <c r="I62" s="5"/>
      <c r="J62" s="28"/>
    </row>
    <row r="63" spans="1:10" ht="15" customHeight="1" x14ac:dyDescent="0.25">
      <c r="A63" s="78">
        <v>57</v>
      </c>
      <c r="B63" s="94" t="s">
        <v>54</v>
      </c>
      <c r="C63" s="6" t="s">
        <v>118</v>
      </c>
      <c r="D63" s="55">
        <f>'3. melléklet'!E68+'4. melléklet'!E34</f>
        <v>18050000</v>
      </c>
      <c r="E63" s="55">
        <f>'3. melléklet'!F68+'4. melléklet'!F34</f>
        <v>18015000</v>
      </c>
      <c r="F63" s="55">
        <f>'3. melléklet'!G68+'4. melléklet'!G34</f>
        <v>15398513</v>
      </c>
      <c r="G63" s="55">
        <f>'3. melléklet'!H68+'4. melléklet'!H34</f>
        <v>18500000</v>
      </c>
      <c r="H63" s="82">
        <f t="shared" si="14"/>
        <v>1.0269220094365805</v>
      </c>
      <c r="I63" s="5"/>
      <c r="J63" s="28"/>
    </row>
    <row r="64" spans="1:10" ht="15" customHeight="1" x14ac:dyDescent="0.25">
      <c r="A64" s="78">
        <v>58</v>
      </c>
      <c r="B64" s="94" t="s">
        <v>56</v>
      </c>
      <c r="C64" s="6" t="s">
        <v>454</v>
      </c>
      <c r="D64" s="55">
        <f>'3. melléklet'!E69+'4. melléklet'!E35</f>
        <v>4940000</v>
      </c>
      <c r="E64" s="55">
        <f>'3. melléklet'!F69+'4. melléklet'!F35</f>
        <v>6960000</v>
      </c>
      <c r="F64" s="55">
        <f>'3. melléklet'!G69+'4. melléklet'!G35</f>
        <v>6575865</v>
      </c>
      <c r="G64" s="55">
        <f>'3. melléklet'!H69+'4. melléklet'!H35</f>
        <v>5190000</v>
      </c>
      <c r="H64" s="82">
        <f t="shared" si="14"/>
        <v>0.74568965517241381</v>
      </c>
      <c r="I64" s="5"/>
      <c r="J64" s="28"/>
    </row>
    <row r="65" spans="1:10" ht="15" customHeight="1" x14ac:dyDescent="0.25">
      <c r="A65" s="78">
        <v>59</v>
      </c>
      <c r="B65" s="94" t="s">
        <v>119</v>
      </c>
      <c r="C65" s="6" t="s">
        <v>120</v>
      </c>
      <c r="D65" s="55">
        <f>'3. melléklet'!E70+'4. melléklet'!E36</f>
        <v>129327100</v>
      </c>
      <c r="E65" s="55">
        <f>'3. melléklet'!F70+'4. melléklet'!F36</f>
        <v>120220908</v>
      </c>
      <c r="F65" s="55">
        <f>'3. melléklet'!G70+'4. melléklet'!G36</f>
        <v>115868392</v>
      </c>
      <c r="G65" s="55">
        <f>'3. melléklet'!H70+'4. melléklet'!H36</f>
        <v>142041000</v>
      </c>
      <c r="H65" s="82">
        <f t="shared" si="14"/>
        <v>1.181499976692906</v>
      </c>
      <c r="I65" s="5"/>
      <c r="J65" s="28"/>
    </row>
    <row r="66" spans="1:10" ht="15" customHeight="1" x14ac:dyDescent="0.25">
      <c r="A66" s="78">
        <v>60</v>
      </c>
      <c r="B66" s="94" t="s">
        <v>121</v>
      </c>
      <c r="C66" s="6" t="s">
        <v>122</v>
      </c>
      <c r="D66" s="55">
        <f>'3. melléklet'!E71+'4. melléklet'!E37</f>
        <v>325000</v>
      </c>
      <c r="E66" s="55">
        <f>'3. melléklet'!F71+'4. melléklet'!F37</f>
        <v>330040</v>
      </c>
      <c r="F66" s="55">
        <f>'3. melléklet'!G71+'4. melléklet'!G37</f>
        <v>5040</v>
      </c>
      <c r="G66" s="55">
        <f>'3. melléklet'!H71+'4. melléklet'!H37</f>
        <v>325000</v>
      </c>
      <c r="H66" s="82">
        <f t="shared" si="14"/>
        <v>0.98472912374257671</v>
      </c>
      <c r="I66" s="5"/>
      <c r="J66" s="28"/>
    </row>
    <row r="67" spans="1:10" ht="15" customHeight="1" x14ac:dyDescent="0.25">
      <c r="A67" s="78">
        <v>61</v>
      </c>
      <c r="B67" s="94" t="s">
        <v>127</v>
      </c>
      <c r="C67" s="6" t="s">
        <v>128</v>
      </c>
      <c r="D67" s="55">
        <f>'3. melléklet'!E72+'4. melléklet'!E38</f>
        <v>56200455</v>
      </c>
      <c r="E67" s="55">
        <f>'3. melléklet'!F72+'4. melléklet'!F38</f>
        <v>104520906</v>
      </c>
      <c r="F67" s="55">
        <f>'3. melléklet'!G72+'4. melléklet'!G38</f>
        <v>101354618</v>
      </c>
      <c r="G67" s="55">
        <f>'3. melléklet'!H72+'4. melléklet'!H38</f>
        <v>57771050</v>
      </c>
      <c r="H67" s="82">
        <f t="shared" si="14"/>
        <v>0.55272243813118116</v>
      </c>
      <c r="I67" s="5"/>
      <c r="J67" s="28"/>
    </row>
    <row r="68" spans="1:10" ht="15" customHeight="1" x14ac:dyDescent="0.25">
      <c r="A68" s="78">
        <v>62</v>
      </c>
      <c r="B68" s="99" t="s">
        <v>18</v>
      </c>
      <c r="C68" s="80" t="s">
        <v>294</v>
      </c>
      <c r="D68" s="24">
        <f>'3. melléklet'!E78</f>
        <v>3000000</v>
      </c>
      <c r="E68" s="24">
        <f>'3. melléklet'!F78</f>
        <v>3000000</v>
      </c>
      <c r="F68" s="24">
        <f>'3. melléklet'!G78</f>
        <v>1928972</v>
      </c>
      <c r="G68" s="24">
        <f>'3. melléklet'!H78</f>
        <v>2500000</v>
      </c>
      <c r="H68" s="81">
        <f t="shared" si="14"/>
        <v>0.83333333333333337</v>
      </c>
      <c r="I68" s="5"/>
      <c r="J68" s="28"/>
    </row>
    <row r="69" spans="1:10" ht="15" customHeight="1" x14ac:dyDescent="0.25">
      <c r="A69" s="78">
        <v>63</v>
      </c>
      <c r="B69" s="99" t="s">
        <v>19</v>
      </c>
      <c r="C69" s="80" t="s">
        <v>138</v>
      </c>
      <c r="D69" s="24">
        <f>SUM(D70:D72)</f>
        <v>47994743</v>
      </c>
      <c r="E69" s="24">
        <f t="shared" ref="E69:G69" si="16">SUM(E70:E72)</f>
        <v>51758685</v>
      </c>
      <c r="F69" s="24">
        <f t="shared" si="16"/>
        <v>50955302</v>
      </c>
      <c r="G69" s="24">
        <f t="shared" si="16"/>
        <v>59264639</v>
      </c>
      <c r="H69" s="81">
        <f t="shared" si="14"/>
        <v>1.1450182515262897</v>
      </c>
      <c r="I69" s="5"/>
      <c r="J69" s="28"/>
    </row>
    <row r="70" spans="1:10" ht="15" customHeight="1" x14ac:dyDescent="0.25">
      <c r="A70" s="78">
        <v>64</v>
      </c>
      <c r="B70" s="94" t="s">
        <v>103</v>
      </c>
      <c r="C70" s="50" t="s">
        <v>252</v>
      </c>
      <c r="D70" s="55">
        <f>'3. melléklet'!E80</f>
        <v>3318309</v>
      </c>
      <c r="E70" s="55">
        <f>'3. melléklet'!F80</f>
        <v>4557683</v>
      </c>
      <c r="F70" s="55">
        <f>'3. melléklet'!G80</f>
        <v>4557683</v>
      </c>
      <c r="G70" s="55">
        <f>'3. melléklet'!H80</f>
        <v>0</v>
      </c>
      <c r="H70" s="82">
        <f t="shared" si="14"/>
        <v>0</v>
      </c>
      <c r="I70" s="5"/>
      <c r="J70" s="28"/>
    </row>
    <row r="71" spans="1:10" ht="24" x14ac:dyDescent="0.25">
      <c r="A71" s="78">
        <v>65</v>
      </c>
      <c r="B71" s="94" t="s">
        <v>104</v>
      </c>
      <c r="C71" s="74" t="s">
        <v>287</v>
      </c>
      <c r="D71" s="55">
        <f>'3. melléklet'!E81</f>
        <v>35526434</v>
      </c>
      <c r="E71" s="55">
        <f>'3. melléklet'!F81</f>
        <v>37326002</v>
      </c>
      <c r="F71" s="55">
        <f>'3. melléklet'!G81</f>
        <v>36908754</v>
      </c>
      <c r="G71" s="55">
        <f>'3. melléklet'!H81</f>
        <v>49114639</v>
      </c>
      <c r="H71" s="82">
        <f t="shared" si="14"/>
        <v>1.3158290834362598</v>
      </c>
      <c r="I71" s="5"/>
      <c r="J71" s="28"/>
    </row>
    <row r="72" spans="1:10" ht="24" x14ac:dyDescent="0.25">
      <c r="A72" s="78">
        <v>66</v>
      </c>
      <c r="B72" s="94" t="s">
        <v>144</v>
      </c>
      <c r="C72" s="74" t="s">
        <v>288</v>
      </c>
      <c r="D72" s="55">
        <f>'3. melléklet'!E82</f>
        <v>9150000</v>
      </c>
      <c r="E72" s="55">
        <f>'3. melléklet'!F82</f>
        <v>9875000</v>
      </c>
      <c r="F72" s="55">
        <f>'3. melléklet'!G82</f>
        <v>9488865</v>
      </c>
      <c r="G72" s="55">
        <f>'3. melléklet'!H82</f>
        <v>10150000</v>
      </c>
      <c r="H72" s="82">
        <f t="shared" si="14"/>
        <v>1.0278481012658227</v>
      </c>
      <c r="I72" s="5"/>
      <c r="J72" s="28"/>
    </row>
    <row r="73" spans="1:10" ht="15" customHeight="1" x14ac:dyDescent="0.25">
      <c r="A73" s="78">
        <v>67</v>
      </c>
      <c r="B73" s="98" t="s">
        <v>33</v>
      </c>
      <c r="C73" s="49" t="s">
        <v>369</v>
      </c>
      <c r="D73" s="67">
        <f>D49+D61+D62+D68+D69</f>
        <v>408911539</v>
      </c>
      <c r="E73" s="67">
        <f>E49+E61+E62+E68+E69</f>
        <v>457251759</v>
      </c>
      <c r="F73" s="67">
        <f>F49+F61+F62+F68+F69</f>
        <v>444441442</v>
      </c>
      <c r="G73" s="67">
        <f>G49+G61+G62+G68+G69</f>
        <v>447264494</v>
      </c>
      <c r="H73" s="85">
        <f t="shared" si="14"/>
        <v>0.97815806106062464</v>
      </c>
      <c r="I73" s="5"/>
      <c r="J73" s="28"/>
    </row>
    <row r="74" spans="1:10" ht="15" customHeight="1" x14ac:dyDescent="0.25">
      <c r="A74" s="78">
        <v>68</v>
      </c>
      <c r="B74" s="93" t="s">
        <v>20</v>
      </c>
      <c r="C74" s="50" t="s">
        <v>84</v>
      </c>
      <c r="D74" s="25">
        <f>'3. melléklet'!E85</f>
        <v>84603828</v>
      </c>
      <c r="E74" s="25">
        <f>'3. melléklet'!F85</f>
        <v>93573036</v>
      </c>
      <c r="F74" s="25">
        <f>'3. melléklet'!G85</f>
        <v>60973449</v>
      </c>
      <c r="G74" s="25">
        <f>'3. melléklet'!H85</f>
        <v>97598950</v>
      </c>
      <c r="H74" s="82">
        <f t="shared" si="14"/>
        <v>1.0430242960162157</v>
      </c>
      <c r="I74" s="5"/>
    </row>
    <row r="75" spans="1:10" ht="15" customHeight="1" x14ac:dyDescent="0.25">
      <c r="A75" s="78">
        <v>69</v>
      </c>
      <c r="B75" s="93" t="s">
        <v>21</v>
      </c>
      <c r="C75" s="50" t="s">
        <v>158</v>
      </c>
      <c r="D75" s="25">
        <f>'3. melléklet'!E92</f>
        <v>33848640</v>
      </c>
      <c r="E75" s="25">
        <f>'3. melléklet'!F92</f>
        <v>34103009</v>
      </c>
      <c r="F75" s="25">
        <f>'3. melléklet'!G92</f>
        <v>7894792</v>
      </c>
      <c r="G75" s="25">
        <f>'3. melléklet'!H92</f>
        <v>33085540</v>
      </c>
      <c r="H75" s="82">
        <f t="shared" si="14"/>
        <v>0.97016483208270565</v>
      </c>
      <c r="I75" s="5"/>
    </row>
    <row r="76" spans="1:10" ht="15" customHeight="1" x14ac:dyDescent="0.25">
      <c r="A76" s="78">
        <v>70</v>
      </c>
      <c r="B76" s="93" t="s">
        <v>28</v>
      </c>
      <c r="C76" s="50" t="s">
        <v>61</v>
      </c>
      <c r="D76" s="25">
        <f>'3. melléklet'!E96</f>
        <v>0</v>
      </c>
      <c r="E76" s="25">
        <f>'3. melléklet'!F96</f>
        <v>0</v>
      </c>
      <c r="F76" s="25">
        <f>'3. melléklet'!G96</f>
        <v>0</v>
      </c>
      <c r="G76" s="25">
        <f>'3. melléklet'!H96</f>
        <v>500000</v>
      </c>
      <c r="H76" s="158"/>
      <c r="I76" s="5"/>
    </row>
    <row r="77" spans="1:10" ht="15" customHeight="1" x14ac:dyDescent="0.25">
      <c r="A77" s="78">
        <v>71</v>
      </c>
      <c r="B77" s="101" t="s">
        <v>34</v>
      </c>
      <c r="C77" s="49" t="s">
        <v>12</v>
      </c>
      <c r="D77" s="27">
        <f>'3. melléklet'!E85+'3. melléklet'!E92+'3. melléklet'!E96</f>
        <v>118452468</v>
      </c>
      <c r="E77" s="27">
        <f>'3. melléklet'!F85+'3. melléklet'!F92+'3. melléklet'!F96</f>
        <v>127676045</v>
      </c>
      <c r="F77" s="27">
        <f>'3. melléklet'!G85+'3. melléklet'!G92+'3. melléklet'!G96</f>
        <v>68868241</v>
      </c>
      <c r="G77" s="27">
        <f>'3. melléklet'!H85+'3. melléklet'!H92+'3. melléklet'!H96</f>
        <v>131184490</v>
      </c>
      <c r="H77" s="85">
        <f t="shared" ref="H77:H79" si="17">G77/E77</f>
        <v>1.0274792738136587</v>
      </c>
      <c r="I77" s="5"/>
    </row>
    <row r="78" spans="1:10" ht="15" customHeight="1" x14ac:dyDescent="0.25">
      <c r="A78" s="78">
        <v>72</v>
      </c>
      <c r="B78" s="101" t="s">
        <v>35</v>
      </c>
      <c r="C78" s="49" t="s">
        <v>13</v>
      </c>
      <c r="D78" s="67">
        <f>'3. melléklet'!E83</f>
        <v>98794101</v>
      </c>
      <c r="E78" s="67">
        <f>'3. melléklet'!F83</f>
        <v>326463389</v>
      </c>
      <c r="F78" s="67">
        <f>'3. melléklet'!G83</f>
        <v>0</v>
      </c>
      <c r="G78" s="67">
        <f>'3. melléklet'!H83</f>
        <v>299956743</v>
      </c>
      <c r="H78" s="85">
        <f t="shared" si="17"/>
        <v>0.91880668126005394</v>
      </c>
      <c r="I78" s="5"/>
      <c r="J78" s="70"/>
    </row>
    <row r="79" spans="1:10" ht="15" customHeight="1" x14ac:dyDescent="0.25">
      <c r="A79" s="78">
        <v>73</v>
      </c>
      <c r="B79" s="210" t="s">
        <v>335</v>
      </c>
      <c r="C79" s="211"/>
      <c r="D79" s="67">
        <f>D73+D77+D78</f>
        <v>626158108</v>
      </c>
      <c r="E79" s="67">
        <f>E73+E77+E78</f>
        <v>911391193</v>
      </c>
      <c r="F79" s="67">
        <f t="shared" ref="F79:G79" si="18">F73+F77+F78</f>
        <v>513309683</v>
      </c>
      <c r="G79" s="67">
        <f t="shared" si="18"/>
        <v>878405727</v>
      </c>
      <c r="H79" s="85">
        <f t="shared" si="17"/>
        <v>0.9638075655620254</v>
      </c>
      <c r="I79" s="5"/>
    </row>
    <row r="80" spans="1:10" ht="15" customHeight="1" x14ac:dyDescent="0.25">
      <c r="A80" s="78">
        <v>74</v>
      </c>
      <c r="B80" s="78" t="s">
        <v>43</v>
      </c>
      <c r="C80" s="106" t="s">
        <v>338</v>
      </c>
      <c r="D80" s="55">
        <f>'3. melléklet'!E99</f>
        <v>0</v>
      </c>
      <c r="E80" s="55">
        <f>'3. melléklet'!F99</f>
        <v>0</v>
      </c>
      <c r="F80" s="55">
        <f>'3. melléklet'!G99</f>
        <v>0</v>
      </c>
      <c r="G80" s="55">
        <f>'3. melléklet'!H99</f>
        <v>0</v>
      </c>
      <c r="H80" s="158"/>
      <c r="I80" s="5"/>
    </row>
    <row r="81" spans="1:9" ht="15" customHeight="1" x14ac:dyDescent="0.25">
      <c r="A81" s="78">
        <v>75</v>
      </c>
      <c r="B81" s="78" t="s">
        <v>44</v>
      </c>
      <c r="C81" s="50" t="s">
        <v>270</v>
      </c>
      <c r="D81" s="55">
        <f>'3. melléklet'!E100</f>
        <v>2171220</v>
      </c>
      <c r="E81" s="55">
        <f>'3. melléklet'!F100</f>
        <v>4579391</v>
      </c>
      <c r="F81" s="55">
        <f>'3. melléklet'!G100</f>
        <v>4579391</v>
      </c>
      <c r="G81" s="55">
        <f>'3. melléklet'!H100</f>
        <v>2317752</v>
      </c>
      <c r="H81" s="82">
        <f t="shared" ref="H81:H83" si="19">G81/E81</f>
        <v>0.50612668802467398</v>
      </c>
      <c r="I81" s="5"/>
    </row>
    <row r="82" spans="1:9" ht="15" customHeight="1" x14ac:dyDescent="0.25">
      <c r="A82" s="78">
        <v>76</v>
      </c>
      <c r="B82" s="78" t="s">
        <v>475</v>
      </c>
      <c r="C82" s="192" t="s">
        <v>465</v>
      </c>
      <c r="D82" s="55">
        <f>'3. melléklet'!E102</f>
        <v>0</v>
      </c>
      <c r="E82" s="55">
        <f>'3. melléklet'!F102</f>
        <v>0</v>
      </c>
      <c r="F82" s="55">
        <f>'3. melléklet'!G102</f>
        <v>0</v>
      </c>
      <c r="G82" s="55">
        <f>'3. melléklet'!H102</f>
        <v>0</v>
      </c>
      <c r="H82" s="158"/>
      <c r="I82" s="5"/>
    </row>
    <row r="83" spans="1:9" ht="15" customHeight="1" x14ac:dyDescent="0.25">
      <c r="A83" s="78">
        <v>77</v>
      </c>
      <c r="B83" s="101" t="s">
        <v>36</v>
      </c>
      <c r="C83" s="105" t="s">
        <v>15</v>
      </c>
      <c r="D83" s="67">
        <f>SUM(D80:D82)</f>
        <v>2171220</v>
      </c>
      <c r="E83" s="67">
        <f t="shared" ref="E83:G83" si="20">SUM(E80:E82)</f>
        <v>4579391</v>
      </c>
      <c r="F83" s="67">
        <f t="shared" si="20"/>
        <v>4579391</v>
      </c>
      <c r="G83" s="67">
        <f t="shared" si="20"/>
        <v>2317752</v>
      </c>
      <c r="H83" s="85">
        <f t="shared" si="19"/>
        <v>0.50612668802467398</v>
      </c>
      <c r="I83" s="5"/>
    </row>
    <row r="84" spans="1:9" s="9" customFormat="1" ht="15" customHeight="1" x14ac:dyDescent="0.25">
      <c r="A84" s="145">
        <v>78</v>
      </c>
      <c r="B84" s="212" t="s">
        <v>337</v>
      </c>
      <c r="C84" s="213"/>
      <c r="D84" s="88">
        <f>D79+D83</f>
        <v>628329328</v>
      </c>
      <c r="E84" s="88">
        <f>E79+E83</f>
        <v>915970584</v>
      </c>
      <c r="F84" s="88">
        <f>F79+F83</f>
        <v>517889074</v>
      </c>
      <c r="G84" s="88">
        <f>G79+G83</f>
        <v>880723479</v>
      </c>
      <c r="H84" s="87">
        <f>G84/E84</f>
        <v>0.9615193919808237</v>
      </c>
      <c r="I84" s="8"/>
    </row>
  </sheetData>
  <sheetProtection selectLockedCells="1" selectUnlockedCells="1"/>
  <mergeCells count="7">
    <mergeCell ref="B79:C79"/>
    <mergeCell ref="B84:C84"/>
    <mergeCell ref="C48:H48"/>
    <mergeCell ref="A4:H4"/>
    <mergeCell ref="B8:H8"/>
    <mergeCell ref="B41:C41"/>
    <mergeCell ref="B47:C47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97" firstPageNumber="0" orientation="portrait" r:id="rId1"/>
  <headerFooter alignWithMargins="0"/>
  <rowBreaks count="1" manualBreakCount="1">
    <brk id="47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/>
  </sheetViews>
  <sheetFormatPr defaultColWidth="9.109375" defaultRowHeight="13.2" x14ac:dyDescent="0.25"/>
  <cols>
    <col min="1" max="1" width="4.5546875" style="31" customWidth="1"/>
    <col min="2" max="2" width="28.6640625" style="31" customWidth="1"/>
    <col min="3" max="3" width="24.6640625" style="31" customWidth="1"/>
    <col min="4" max="4" width="9.88671875" style="31" bestFit="1" customWidth="1"/>
    <col min="5" max="5" width="12.6640625" style="31" customWidth="1"/>
    <col min="6" max="6" width="8.6640625" style="31" customWidth="1"/>
    <col min="7" max="16384" width="9.109375" style="30"/>
  </cols>
  <sheetData>
    <row r="1" spans="1:7" s="33" customFormat="1" ht="15" customHeight="1" x14ac:dyDescent="0.25">
      <c r="B1" s="31"/>
      <c r="C1" s="31"/>
      <c r="D1" s="31"/>
      <c r="E1" s="29" t="s">
        <v>265</v>
      </c>
    </row>
    <row r="2" spans="1:7" s="33" customFormat="1" ht="15" customHeight="1" x14ac:dyDescent="0.25">
      <c r="A2" s="31"/>
      <c r="B2" s="31"/>
      <c r="C2" s="31"/>
      <c r="D2" s="31"/>
      <c r="E2" s="29" t="str">
        <f>'1. melléklet'!H2</f>
        <v>az 1/2026. (III.3.) önkormányzati rendelethez</v>
      </c>
    </row>
    <row r="3" spans="1:7" s="33" customFormat="1" ht="15" customHeight="1" x14ac:dyDescent="0.25">
      <c r="A3" s="32"/>
      <c r="B3" s="34"/>
      <c r="C3" s="34"/>
      <c r="D3" s="34"/>
      <c r="E3" s="34"/>
      <c r="F3" s="34"/>
    </row>
    <row r="4" spans="1:7" s="33" customFormat="1" ht="15" customHeight="1" x14ac:dyDescent="0.25">
      <c r="A4" s="234" t="s">
        <v>558</v>
      </c>
      <c r="B4" s="234"/>
      <c r="C4" s="234"/>
      <c r="D4" s="234"/>
      <c r="E4" s="234"/>
      <c r="F4" s="34"/>
      <c r="G4" s="44"/>
    </row>
    <row r="5" spans="1:7" s="33" customFormat="1" ht="15" customHeight="1" x14ac:dyDescent="0.25">
      <c r="A5" s="34"/>
      <c r="B5" s="38"/>
      <c r="C5" s="38"/>
      <c r="D5" s="38"/>
      <c r="E5" s="38"/>
      <c r="F5" s="38"/>
      <c r="G5" s="44"/>
    </row>
    <row r="6" spans="1:7" s="33" customFormat="1" ht="15" customHeight="1" x14ac:dyDescent="0.25">
      <c r="A6" s="39"/>
      <c r="B6" s="128" t="s">
        <v>33</v>
      </c>
      <c r="C6" s="128" t="s">
        <v>34</v>
      </c>
      <c r="D6" s="128" t="s">
        <v>35</v>
      </c>
      <c r="E6" s="127" t="s">
        <v>36</v>
      </c>
      <c r="F6" s="44"/>
    </row>
    <row r="7" spans="1:7" s="33" customFormat="1" x14ac:dyDescent="0.25">
      <c r="A7" s="184">
        <v>1</v>
      </c>
      <c r="B7" s="184" t="s">
        <v>1</v>
      </c>
      <c r="C7" s="128" t="s">
        <v>447</v>
      </c>
      <c r="D7" s="127" t="s">
        <v>95</v>
      </c>
      <c r="E7" s="128" t="s">
        <v>435</v>
      </c>
      <c r="F7" s="44"/>
    </row>
    <row r="8" spans="1:7" s="33" customFormat="1" ht="24" x14ac:dyDescent="0.25">
      <c r="A8" s="127">
        <v>2</v>
      </c>
      <c r="B8" s="177" t="s">
        <v>448</v>
      </c>
      <c r="C8" s="39" t="s">
        <v>449</v>
      </c>
      <c r="D8" s="188">
        <v>1</v>
      </c>
      <c r="E8" s="40">
        <v>2211000</v>
      </c>
      <c r="F8" s="44"/>
    </row>
    <row r="9" spans="1:7" s="33" customFormat="1" ht="36" x14ac:dyDescent="0.25">
      <c r="A9" s="127">
        <v>3</v>
      </c>
      <c r="B9" s="177" t="s">
        <v>444</v>
      </c>
      <c r="C9" s="182"/>
      <c r="D9" s="39">
        <v>0</v>
      </c>
      <c r="E9" s="40">
        <v>0</v>
      </c>
      <c r="F9" s="44"/>
    </row>
    <row r="10" spans="1:7" s="33" customFormat="1" ht="24" x14ac:dyDescent="0.25">
      <c r="A10" s="127">
        <v>4</v>
      </c>
      <c r="B10" s="177" t="s">
        <v>436</v>
      </c>
      <c r="C10" s="189" t="s">
        <v>451</v>
      </c>
      <c r="D10" s="39"/>
      <c r="E10" s="191">
        <f>SUM(E11:E13)</f>
        <v>9276625</v>
      </c>
      <c r="F10" s="44"/>
    </row>
    <row r="11" spans="1:7" s="33" customFormat="1" ht="15" customHeight="1" x14ac:dyDescent="0.25">
      <c r="A11" s="127">
        <v>5</v>
      </c>
      <c r="B11" s="178" t="s">
        <v>437</v>
      </c>
      <c r="C11" s="179" t="s">
        <v>450</v>
      </c>
      <c r="D11" s="185">
        <v>1</v>
      </c>
      <c r="E11" s="186">
        <v>9098550</v>
      </c>
      <c r="F11" s="44"/>
    </row>
    <row r="12" spans="1:7" s="33" customFormat="1" ht="24" x14ac:dyDescent="0.25">
      <c r="A12" s="127">
        <v>6</v>
      </c>
      <c r="B12" s="178"/>
      <c r="C12" s="187" t="s">
        <v>455</v>
      </c>
      <c r="D12" s="185">
        <v>1</v>
      </c>
      <c r="E12" s="186">
        <v>0</v>
      </c>
      <c r="F12" s="44"/>
    </row>
    <row r="13" spans="1:7" s="33" customFormat="1" ht="15" customHeight="1" x14ac:dyDescent="0.25">
      <c r="A13" s="127">
        <v>7</v>
      </c>
      <c r="B13" s="178"/>
      <c r="C13" s="179" t="s">
        <v>446</v>
      </c>
      <c r="D13" s="185">
        <v>0.5</v>
      </c>
      <c r="E13" s="186">
        <v>178075</v>
      </c>
      <c r="F13" s="44"/>
    </row>
    <row r="14" spans="1:7" s="33" customFormat="1" ht="15" customHeight="1" x14ac:dyDescent="0.25">
      <c r="A14" s="127">
        <v>8</v>
      </c>
      <c r="B14" s="178" t="s">
        <v>438</v>
      </c>
      <c r="C14" s="183"/>
      <c r="D14" s="179">
        <v>0</v>
      </c>
      <c r="E14" s="186">
        <v>0</v>
      </c>
      <c r="F14" s="44"/>
    </row>
    <row r="15" spans="1:7" s="33" customFormat="1" ht="15" customHeight="1" x14ac:dyDescent="0.25">
      <c r="A15" s="127">
        <v>9</v>
      </c>
      <c r="B15" s="178" t="s">
        <v>439</v>
      </c>
      <c r="C15" s="182"/>
      <c r="D15" s="39">
        <v>0</v>
      </c>
      <c r="E15" s="40">
        <v>0</v>
      </c>
      <c r="F15" s="44"/>
    </row>
    <row r="16" spans="1:7" s="33" customFormat="1" ht="36" x14ac:dyDescent="0.25">
      <c r="A16" s="127">
        <v>10</v>
      </c>
      <c r="B16" s="177" t="s">
        <v>456</v>
      </c>
      <c r="C16" s="182"/>
      <c r="D16" s="39">
        <v>0</v>
      </c>
      <c r="E16" s="40">
        <v>0</v>
      </c>
      <c r="F16" s="44"/>
    </row>
    <row r="17" spans="1:6" s="33" customFormat="1" ht="24" x14ac:dyDescent="0.25">
      <c r="A17" s="127">
        <v>11</v>
      </c>
      <c r="B17" s="177" t="s">
        <v>432</v>
      </c>
      <c r="C17" s="182"/>
      <c r="D17" s="39">
        <v>0</v>
      </c>
      <c r="E17" s="40">
        <v>0</v>
      </c>
      <c r="F17" s="44"/>
    </row>
  </sheetData>
  <mergeCells count="1">
    <mergeCell ref="A4:E4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/>
  </sheetViews>
  <sheetFormatPr defaultRowHeight="13.2" x14ac:dyDescent="0.25"/>
  <cols>
    <col min="1" max="1" width="8.6640625" customWidth="1"/>
    <col min="2" max="2" width="5.6640625" style="1" customWidth="1"/>
    <col min="3" max="3" width="43.33203125" customWidth="1"/>
    <col min="4" max="4" width="16.109375" customWidth="1"/>
    <col min="5" max="5" width="8.6640625" style="1" customWidth="1"/>
    <col min="6" max="6" width="11.6640625" style="1" customWidth="1"/>
  </cols>
  <sheetData>
    <row r="1" spans="1:7" ht="15" customHeight="1" x14ac:dyDescent="0.25">
      <c r="E1" s="2" t="s">
        <v>266</v>
      </c>
      <c r="F1"/>
    </row>
    <row r="2" spans="1:7" ht="15" customHeight="1" x14ac:dyDescent="0.25">
      <c r="E2" s="2" t="str">
        <f>'1. melléklet'!H2</f>
        <v>az 1/2026. (III.3.) önkormányzati rendelethez</v>
      </c>
      <c r="F2"/>
    </row>
    <row r="3" spans="1:7" ht="15" customHeight="1" x14ac:dyDescent="0.25">
      <c r="E3" s="3"/>
    </row>
    <row r="4" spans="1:7" ht="16.2" customHeight="1" x14ac:dyDescent="0.25">
      <c r="A4" s="229" t="s">
        <v>559</v>
      </c>
      <c r="B4" s="229"/>
      <c r="C4" s="229"/>
      <c r="D4" s="229"/>
      <c r="E4" s="229"/>
      <c r="F4" s="176"/>
      <c r="G4" s="1"/>
    </row>
    <row r="5" spans="1:7" ht="15" customHeight="1" x14ac:dyDescent="0.25">
      <c r="C5" s="1"/>
      <c r="D5" s="1"/>
      <c r="F5"/>
    </row>
    <row r="6" spans="1:7" ht="24.75" customHeight="1" x14ac:dyDescent="0.25">
      <c r="B6" s="78"/>
      <c r="C6" s="78" t="s">
        <v>33</v>
      </c>
      <c r="D6" s="78" t="s">
        <v>34</v>
      </c>
      <c r="E6"/>
      <c r="F6"/>
    </row>
    <row r="7" spans="1:7" ht="18" customHeight="1" x14ac:dyDescent="0.25">
      <c r="B7" s="134">
        <v>1</v>
      </c>
      <c r="C7" s="140" t="s">
        <v>60</v>
      </c>
      <c r="D7" s="77" t="s">
        <v>523</v>
      </c>
      <c r="E7"/>
      <c r="F7"/>
    </row>
    <row r="8" spans="1:7" ht="15" customHeight="1" x14ac:dyDescent="0.25">
      <c r="B8" s="100" t="s">
        <v>375</v>
      </c>
      <c r="C8" s="83" t="s">
        <v>98</v>
      </c>
      <c r="D8" s="76">
        <v>0</v>
      </c>
      <c r="E8"/>
      <c r="F8"/>
    </row>
    <row r="9" spans="1:7" ht="24" x14ac:dyDescent="0.25">
      <c r="B9" s="134">
        <v>3</v>
      </c>
      <c r="C9" s="64" t="s">
        <v>570</v>
      </c>
      <c r="D9" s="25">
        <f>SUM(D10:D14)</f>
        <v>18655470</v>
      </c>
      <c r="E9"/>
      <c r="F9"/>
    </row>
    <row r="10" spans="1:7" ht="24" customHeight="1" x14ac:dyDescent="0.25">
      <c r="B10" s="93" t="s">
        <v>376</v>
      </c>
      <c r="C10" s="91" t="s">
        <v>440</v>
      </c>
      <c r="D10" s="66">
        <v>3476200</v>
      </c>
      <c r="E10"/>
      <c r="F10"/>
    </row>
    <row r="11" spans="1:7" ht="15" customHeight="1" x14ac:dyDescent="0.25">
      <c r="B11" s="134">
        <v>5</v>
      </c>
      <c r="C11" s="91" t="s">
        <v>99</v>
      </c>
      <c r="D11" s="66">
        <v>10083000</v>
      </c>
      <c r="E11"/>
      <c r="F11"/>
    </row>
    <row r="12" spans="1:7" ht="15" customHeight="1" x14ac:dyDescent="0.25">
      <c r="B12" s="93" t="s">
        <v>377</v>
      </c>
      <c r="C12" s="91" t="s">
        <v>514</v>
      </c>
      <c r="D12" s="66">
        <v>0</v>
      </c>
      <c r="E12"/>
      <c r="F12"/>
    </row>
    <row r="13" spans="1:7" ht="15" customHeight="1" x14ac:dyDescent="0.25">
      <c r="B13" s="134">
        <v>7</v>
      </c>
      <c r="C13" s="91" t="s">
        <v>457</v>
      </c>
      <c r="D13" s="66">
        <v>823225</v>
      </c>
      <c r="E13"/>
      <c r="F13"/>
    </row>
    <row r="14" spans="1:7" ht="15" customHeight="1" x14ac:dyDescent="0.25">
      <c r="B14" s="93" t="s">
        <v>378</v>
      </c>
      <c r="C14" s="91" t="s">
        <v>100</v>
      </c>
      <c r="D14" s="66">
        <v>4273045</v>
      </c>
      <c r="E14"/>
      <c r="F14"/>
    </row>
    <row r="15" spans="1:7" ht="15" customHeight="1" x14ac:dyDescent="0.25">
      <c r="B15" s="134">
        <v>9</v>
      </c>
      <c r="C15" s="74" t="s">
        <v>101</v>
      </c>
      <c r="D15" s="25">
        <v>4800000</v>
      </c>
      <c r="E15"/>
      <c r="F15"/>
    </row>
    <row r="16" spans="1:7" ht="15" customHeight="1" x14ac:dyDescent="0.25">
      <c r="B16" s="93" t="s">
        <v>515</v>
      </c>
      <c r="C16" s="74" t="s">
        <v>105</v>
      </c>
      <c r="D16" s="25">
        <v>150450</v>
      </c>
      <c r="E16"/>
      <c r="F16"/>
    </row>
    <row r="17" spans="2:6" ht="15" customHeight="1" x14ac:dyDescent="0.25">
      <c r="B17" s="93" t="s">
        <v>463</v>
      </c>
      <c r="C17" s="74" t="s">
        <v>518</v>
      </c>
      <c r="D17" s="25">
        <v>6995101</v>
      </c>
      <c r="E17"/>
      <c r="F17"/>
    </row>
    <row r="18" spans="2:6" ht="15" customHeight="1" x14ac:dyDescent="0.25">
      <c r="B18" s="100" t="s">
        <v>569</v>
      </c>
      <c r="C18" s="83" t="s">
        <v>354</v>
      </c>
      <c r="D18" s="24">
        <f>D9+D15+D16+D17</f>
        <v>30601021</v>
      </c>
      <c r="E18"/>
      <c r="F18"/>
    </row>
    <row r="19" spans="2:6" ht="15" customHeight="1" x14ac:dyDescent="0.25">
      <c r="B19" s="134">
        <v>13</v>
      </c>
      <c r="C19" s="74" t="s">
        <v>383</v>
      </c>
      <c r="D19" s="25">
        <v>2757984</v>
      </c>
      <c r="E19"/>
      <c r="F19"/>
    </row>
    <row r="20" spans="2:6" ht="15" customHeight="1" x14ac:dyDescent="0.25">
      <c r="B20" s="134">
        <v>14</v>
      </c>
      <c r="C20" s="74" t="s">
        <v>464</v>
      </c>
      <c r="D20" s="25">
        <v>1890000</v>
      </c>
      <c r="E20"/>
      <c r="F20"/>
    </row>
    <row r="21" spans="2:6" ht="15" customHeight="1" x14ac:dyDescent="0.25">
      <c r="B21" s="134">
        <v>15</v>
      </c>
      <c r="C21" s="64" t="s">
        <v>516</v>
      </c>
      <c r="D21" s="25">
        <v>21774000</v>
      </c>
      <c r="E21"/>
      <c r="F21"/>
    </row>
    <row r="22" spans="2:6" ht="15" customHeight="1" x14ac:dyDescent="0.25">
      <c r="B22" s="134">
        <v>16</v>
      </c>
      <c r="C22" s="74" t="s">
        <v>384</v>
      </c>
      <c r="D22" s="55">
        <v>5567000</v>
      </c>
      <c r="E22"/>
      <c r="F22"/>
    </row>
    <row r="23" spans="2:6" ht="24" x14ac:dyDescent="0.25">
      <c r="B23" s="141">
        <v>17</v>
      </c>
      <c r="C23" s="83" t="s">
        <v>355</v>
      </c>
      <c r="D23" s="76">
        <f>SUM(D19:D22)</f>
        <v>31988984</v>
      </c>
      <c r="E23"/>
      <c r="F23"/>
    </row>
    <row r="24" spans="2:6" ht="24" x14ac:dyDescent="0.25">
      <c r="B24" s="93" t="s">
        <v>379</v>
      </c>
      <c r="C24" s="74" t="s">
        <v>386</v>
      </c>
      <c r="D24" s="25">
        <v>780000</v>
      </c>
      <c r="E24"/>
      <c r="F24"/>
    </row>
    <row r="25" spans="2:6" ht="24" x14ac:dyDescent="0.25">
      <c r="B25" s="93" t="s">
        <v>380</v>
      </c>
      <c r="C25" s="74" t="s">
        <v>387</v>
      </c>
      <c r="D25" s="25">
        <v>2040480</v>
      </c>
      <c r="E25"/>
      <c r="F25"/>
    </row>
    <row r="26" spans="2:6" ht="24" x14ac:dyDescent="0.25">
      <c r="B26" s="100" t="s">
        <v>381</v>
      </c>
      <c r="C26" s="83" t="s">
        <v>385</v>
      </c>
      <c r="D26" s="76">
        <f>SUM(D24:D25)</f>
        <v>2820480</v>
      </c>
      <c r="E26"/>
      <c r="F26"/>
    </row>
    <row r="27" spans="2:6" ht="24" x14ac:dyDescent="0.25">
      <c r="B27" s="93" t="s">
        <v>382</v>
      </c>
      <c r="C27" s="74" t="s">
        <v>388</v>
      </c>
      <c r="D27" s="25">
        <v>2270000</v>
      </c>
      <c r="E27"/>
      <c r="F27"/>
    </row>
    <row r="28" spans="2:6" ht="15" customHeight="1" x14ac:dyDescent="0.25">
      <c r="B28" s="93" t="s">
        <v>441</v>
      </c>
      <c r="C28" s="74" t="s">
        <v>571</v>
      </c>
      <c r="D28" s="25">
        <v>4503031</v>
      </c>
      <c r="E28"/>
      <c r="F28"/>
    </row>
    <row r="29" spans="2:6" ht="24" x14ac:dyDescent="0.25">
      <c r="B29" s="100" t="s">
        <v>442</v>
      </c>
      <c r="C29" s="83" t="s">
        <v>357</v>
      </c>
      <c r="D29" s="76">
        <f>SUM(D27:D28)</f>
        <v>6773031</v>
      </c>
      <c r="E29"/>
      <c r="F29"/>
    </row>
    <row r="30" spans="2:6" ht="24" x14ac:dyDescent="0.25">
      <c r="B30" s="100" t="s">
        <v>517</v>
      </c>
      <c r="C30" s="83" t="s">
        <v>310</v>
      </c>
      <c r="D30" s="76">
        <v>0</v>
      </c>
      <c r="E30"/>
      <c r="F30"/>
    </row>
    <row r="31" spans="2:6" ht="22.8" x14ac:dyDescent="0.25">
      <c r="B31" s="180" t="s">
        <v>572</v>
      </c>
      <c r="C31" s="142" t="s">
        <v>389</v>
      </c>
      <c r="D31" s="143">
        <f>D18+D26+D29+D23+D30</f>
        <v>72183516</v>
      </c>
      <c r="E31"/>
      <c r="F31"/>
    </row>
  </sheetData>
  <sheetProtection selectLockedCells="1" selectUnlockedCells="1"/>
  <mergeCells count="1">
    <mergeCell ref="A4:E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2" x14ac:dyDescent="0.25"/>
  <cols>
    <col min="1" max="1" width="5.6640625" style="1" customWidth="1"/>
    <col min="2" max="2" width="31" style="1" customWidth="1"/>
    <col min="3" max="5" width="10.5546875" style="1" customWidth="1"/>
    <col min="6" max="6" width="10.5546875" customWidth="1"/>
    <col min="7" max="7" width="8.6640625" customWidth="1"/>
    <col min="9" max="12" width="10.109375" bestFit="1" customWidth="1"/>
  </cols>
  <sheetData>
    <row r="1" spans="1:12" s="9" customFormat="1" ht="15" customHeight="1" x14ac:dyDescent="0.25">
      <c r="B1" s="1"/>
      <c r="C1" s="1"/>
      <c r="D1" s="1"/>
      <c r="E1" s="1"/>
      <c r="F1" s="1"/>
      <c r="G1" s="2" t="s">
        <v>267</v>
      </c>
    </row>
    <row r="2" spans="1:12" s="9" customFormat="1" ht="15" customHeight="1" x14ac:dyDescent="0.25">
      <c r="A2" s="1"/>
      <c r="B2" s="1"/>
      <c r="C2" s="1"/>
      <c r="D2" s="1"/>
      <c r="E2" s="1"/>
      <c r="F2" s="1"/>
      <c r="G2" s="2" t="str">
        <f>'1. melléklet'!H2</f>
        <v>az 1/2026. (III.3.) önkormányzati rendelethez</v>
      </c>
    </row>
    <row r="3" spans="1:12" s="9" customFormat="1" ht="15" customHeight="1" x14ac:dyDescent="0.25">
      <c r="A3" s="12"/>
      <c r="B3" s="12"/>
      <c r="C3" s="12"/>
      <c r="D3" s="12"/>
      <c r="E3" s="12"/>
    </row>
    <row r="4" spans="1:12" s="9" customFormat="1" ht="15" customHeight="1" x14ac:dyDescent="0.25">
      <c r="A4" s="217" t="s">
        <v>420</v>
      </c>
      <c r="B4" s="217"/>
      <c r="C4" s="217"/>
      <c r="D4" s="217"/>
      <c r="E4" s="217"/>
      <c r="F4" s="217"/>
      <c r="G4" s="217"/>
    </row>
    <row r="5" spans="1:12" ht="15" customHeight="1" x14ac:dyDescent="0.25"/>
    <row r="6" spans="1:12" x14ac:dyDescent="0.25">
      <c r="A6" s="78"/>
      <c r="B6" s="78" t="s">
        <v>33</v>
      </c>
      <c r="C6" s="78" t="s">
        <v>34</v>
      </c>
      <c r="D6" s="78" t="s">
        <v>35</v>
      </c>
      <c r="E6" s="78" t="s">
        <v>36</v>
      </c>
      <c r="F6" s="78" t="s">
        <v>37</v>
      </c>
      <c r="G6" s="78" t="s">
        <v>38</v>
      </c>
      <c r="H6" s="20"/>
    </row>
    <row r="7" spans="1:12" ht="40.799999999999997" x14ac:dyDescent="0.25">
      <c r="A7" s="133">
        <v>1</v>
      </c>
      <c r="B7" s="133" t="s">
        <v>60</v>
      </c>
      <c r="C7" s="77" t="s">
        <v>500</v>
      </c>
      <c r="D7" s="77" t="s">
        <v>521</v>
      </c>
      <c r="E7" s="77" t="s">
        <v>522</v>
      </c>
      <c r="F7" s="77" t="s">
        <v>523</v>
      </c>
      <c r="G7" s="79" t="s">
        <v>524</v>
      </c>
      <c r="H7" s="20"/>
    </row>
    <row r="8" spans="1:12" ht="15" customHeight="1" x14ac:dyDescent="0.25">
      <c r="A8" s="78">
        <v>2</v>
      </c>
      <c r="B8" s="235" t="s">
        <v>390</v>
      </c>
      <c r="C8" s="236"/>
      <c r="D8" s="236"/>
      <c r="E8" s="236"/>
      <c r="F8" s="236"/>
      <c r="G8" s="237"/>
      <c r="H8" s="20"/>
    </row>
    <row r="9" spans="1:12" ht="15" customHeight="1" x14ac:dyDescent="0.25">
      <c r="A9" s="78">
        <v>3</v>
      </c>
      <c r="B9" s="144" t="s">
        <v>426</v>
      </c>
      <c r="C9" s="25">
        <v>32926434</v>
      </c>
      <c r="D9" s="25">
        <v>34726002</v>
      </c>
      <c r="E9" s="25">
        <v>34726002</v>
      </c>
      <c r="F9" s="25">
        <v>46414639</v>
      </c>
      <c r="G9" s="82">
        <f>F9/D9</f>
        <v>1.3365961045558887</v>
      </c>
      <c r="H9" s="9"/>
    </row>
    <row r="10" spans="1:12" ht="15" customHeight="1" x14ac:dyDescent="0.25">
      <c r="A10" s="78">
        <v>4</v>
      </c>
      <c r="B10" s="144" t="s">
        <v>427</v>
      </c>
      <c r="C10" s="25">
        <v>37650672</v>
      </c>
      <c r="D10" s="25">
        <v>35884416</v>
      </c>
      <c r="E10" s="25">
        <v>35884416</v>
      </c>
      <c r="F10" s="25">
        <v>39269521</v>
      </c>
      <c r="G10" s="82">
        <f t="shared" ref="G10:G20" si="0">F10/D10</f>
        <v>1.0943335680870492</v>
      </c>
      <c r="H10" s="9"/>
    </row>
    <row r="11" spans="1:12" ht="15" customHeight="1" x14ac:dyDescent="0.25">
      <c r="A11" s="78">
        <v>5</v>
      </c>
      <c r="B11" s="144" t="s">
        <v>253</v>
      </c>
      <c r="C11" s="25">
        <v>100000</v>
      </c>
      <c r="D11" s="25">
        <v>100000</v>
      </c>
      <c r="E11" s="25">
        <v>100000</v>
      </c>
      <c r="F11" s="25">
        <v>100000</v>
      </c>
      <c r="G11" s="82">
        <f t="shared" si="0"/>
        <v>1</v>
      </c>
      <c r="H11" s="9"/>
    </row>
    <row r="12" spans="1:12" ht="15" customHeight="1" x14ac:dyDescent="0.25">
      <c r="A12" s="78">
        <v>6</v>
      </c>
      <c r="B12" s="74" t="s">
        <v>421</v>
      </c>
      <c r="C12" s="25">
        <v>1250000</v>
      </c>
      <c r="D12" s="25">
        <v>1250000</v>
      </c>
      <c r="E12" s="25">
        <v>1079709</v>
      </c>
      <c r="F12" s="25">
        <v>1250000</v>
      </c>
      <c r="G12" s="82">
        <f t="shared" si="0"/>
        <v>1</v>
      </c>
      <c r="H12" s="9"/>
      <c r="I12" s="28"/>
    </row>
    <row r="13" spans="1:12" ht="24" x14ac:dyDescent="0.25">
      <c r="A13" s="78">
        <v>7</v>
      </c>
      <c r="B13" s="74" t="s">
        <v>422</v>
      </c>
      <c r="C13" s="25">
        <v>300000</v>
      </c>
      <c r="D13" s="25">
        <v>300000</v>
      </c>
      <c r="E13" s="25">
        <v>293894</v>
      </c>
      <c r="F13" s="25">
        <v>300000</v>
      </c>
      <c r="G13" s="82">
        <f t="shared" si="0"/>
        <v>1</v>
      </c>
      <c r="H13" s="9"/>
    </row>
    <row r="14" spans="1:12" ht="24" x14ac:dyDescent="0.25">
      <c r="A14" s="78">
        <v>8</v>
      </c>
      <c r="B14" s="74" t="s">
        <v>425</v>
      </c>
      <c r="C14" s="25">
        <v>200000</v>
      </c>
      <c r="D14" s="25">
        <v>200000</v>
      </c>
      <c r="E14" s="25">
        <v>235644</v>
      </c>
      <c r="F14" s="25">
        <v>300000</v>
      </c>
      <c r="G14" s="82">
        <f t="shared" si="0"/>
        <v>1.5</v>
      </c>
      <c r="H14" s="9"/>
      <c r="J14" s="28"/>
    </row>
    <row r="15" spans="1:12" ht="24" x14ac:dyDescent="0.25">
      <c r="A15" s="78">
        <v>9</v>
      </c>
      <c r="B15" s="74" t="s">
        <v>424</v>
      </c>
      <c r="C15" s="25">
        <v>250000</v>
      </c>
      <c r="D15" s="25">
        <v>250000</v>
      </c>
      <c r="E15" s="25">
        <v>72875</v>
      </c>
      <c r="F15" s="25">
        <v>150000</v>
      </c>
      <c r="G15" s="82">
        <f t="shared" si="0"/>
        <v>0.6</v>
      </c>
      <c r="H15" s="9"/>
    </row>
    <row r="16" spans="1:12" ht="24" x14ac:dyDescent="0.25">
      <c r="A16" s="78">
        <v>10</v>
      </c>
      <c r="B16" s="74" t="s">
        <v>423</v>
      </c>
      <c r="C16" s="25">
        <v>100000</v>
      </c>
      <c r="D16" s="25">
        <v>100000</v>
      </c>
      <c r="E16" s="25">
        <v>100000</v>
      </c>
      <c r="F16" s="25">
        <v>100000</v>
      </c>
      <c r="G16" s="82">
        <f t="shared" si="0"/>
        <v>1</v>
      </c>
      <c r="H16" s="9"/>
      <c r="I16" s="28"/>
      <c r="J16" s="28"/>
      <c r="K16" s="28"/>
      <c r="L16" s="28"/>
    </row>
    <row r="17" spans="1:12" ht="15" customHeight="1" x14ac:dyDescent="0.25">
      <c r="A17" s="78">
        <v>11</v>
      </c>
      <c r="B17" s="74" t="s">
        <v>428</v>
      </c>
      <c r="C17" s="25">
        <v>100000</v>
      </c>
      <c r="D17" s="25">
        <v>100000</v>
      </c>
      <c r="E17" s="25">
        <v>100630</v>
      </c>
      <c r="F17" s="25">
        <v>100000</v>
      </c>
      <c r="G17" s="82">
        <f t="shared" si="0"/>
        <v>1</v>
      </c>
      <c r="H17" s="9"/>
      <c r="I17" s="28"/>
      <c r="J17" s="28"/>
    </row>
    <row r="18" spans="1:12" ht="24" x14ac:dyDescent="0.25">
      <c r="A18" s="78">
        <v>12</v>
      </c>
      <c r="B18" s="59" t="s">
        <v>431</v>
      </c>
      <c r="C18" s="25">
        <v>200000</v>
      </c>
      <c r="D18" s="25">
        <v>200000</v>
      </c>
      <c r="E18" s="25">
        <v>0</v>
      </c>
      <c r="F18" s="25">
        <v>200000</v>
      </c>
      <c r="G18" s="82">
        <f t="shared" si="0"/>
        <v>1</v>
      </c>
      <c r="H18" s="9"/>
      <c r="I18" s="28"/>
      <c r="J18" s="28"/>
    </row>
    <row r="19" spans="1:12" ht="15" customHeight="1" x14ac:dyDescent="0.25">
      <c r="A19" s="78">
        <v>13</v>
      </c>
      <c r="B19" s="144" t="s">
        <v>429</v>
      </c>
      <c r="C19" s="25">
        <v>100000</v>
      </c>
      <c r="D19" s="25">
        <v>100000</v>
      </c>
      <c r="E19" s="25">
        <v>200000</v>
      </c>
      <c r="F19" s="25">
        <v>200000</v>
      </c>
      <c r="G19" s="82">
        <f t="shared" si="0"/>
        <v>2</v>
      </c>
      <c r="H19" s="9"/>
      <c r="I19" s="28"/>
      <c r="J19" s="28"/>
    </row>
    <row r="20" spans="1:12" ht="15" customHeight="1" x14ac:dyDescent="0.25">
      <c r="A20" s="145">
        <v>14</v>
      </c>
      <c r="B20" s="146" t="s">
        <v>82</v>
      </c>
      <c r="C20" s="147">
        <f>SUM(C9:C19)</f>
        <v>73177106</v>
      </c>
      <c r="D20" s="147">
        <f>SUM(D9:D19)</f>
        <v>73210418</v>
      </c>
      <c r="E20" s="147">
        <f>SUM(E9:E19)</f>
        <v>72793170</v>
      </c>
      <c r="F20" s="147">
        <f>SUM(F9:F19)</f>
        <v>88384160</v>
      </c>
      <c r="G20" s="170">
        <f t="shared" si="0"/>
        <v>1.2072620593424286</v>
      </c>
      <c r="H20" s="9"/>
      <c r="I20" s="28"/>
      <c r="J20" s="28"/>
      <c r="K20" s="28"/>
      <c r="L20" s="28"/>
    </row>
    <row r="21" spans="1:12" ht="15" customHeight="1" x14ac:dyDescent="0.25">
      <c r="A21" s="78">
        <v>15</v>
      </c>
      <c r="B21" s="235" t="s">
        <v>391</v>
      </c>
      <c r="C21" s="236"/>
      <c r="D21" s="236"/>
      <c r="E21" s="236"/>
      <c r="F21" s="236"/>
      <c r="G21" s="237"/>
      <c r="H21" s="9"/>
      <c r="I21" s="28"/>
    </row>
    <row r="22" spans="1:12" ht="15" customHeight="1" x14ac:dyDescent="0.25">
      <c r="A22" s="78">
        <v>16</v>
      </c>
      <c r="B22" s="144" t="s">
        <v>430</v>
      </c>
      <c r="C22" s="25">
        <v>6000000</v>
      </c>
      <c r="D22" s="25">
        <v>6725000</v>
      </c>
      <c r="E22" s="25">
        <v>6725000</v>
      </c>
      <c r="F22" s="25">
        <v>7500000</v>
      </c>
      <c r="G22" s="82">
        <f t="shared" ref="G22:G31" si="1">F22/D22</f>
        <v>1.1152416356877324</v>
      </c>
      <c r="H22" s="9"/>
    </row>
    <row r="23" spans="1:12" ht="15" customHeight="1" x14ac:dyDescent="0.25">
      <c r="A23" s="78">
        <v>17</v>
      </c>
      <c r="B23" s="144" t="s">
        <v>64</v>
      </c>
      <c r="C23" s="25">
        <v>100000</v>
      </c>
      <c r="D23" s="25">
        <v>0</v>
      </c>
      <c r="E23" s="25">
        <v>0</v>
      </c>
      <c r="F23" s="25">
        <v>100000</v>
      </c>
      <c r="G23" s="206"/>
      <c r="H23" s="9"/>
    </row>
    <row r="24" spans="1:12" ht="15" customHeight="1" x14ac:dyDescent="0.25">
      <c r="A24" s="78">
        <v>18</v>
      </c>
      <c r="B24" s="144" t="s">
        <v>65</v>
      </c>
      <c r="C24" s="25">
        <v>2200000</v>
      </c>
      <c r="D24" s="25">
        <v>2200000</v>
      </c>
      <c r="E24" s="25">
        <v>2200000</v>
      </c>
      <c r="F24" s="25">
        <v>2200000</v>
      </c>
      <c r="G24" s="82">
        <f t="shared" si="1"/>
        <v>1</v>
      </c>
      <c r="H24" s="9"/>
    </row>
    <row r="25" spans="1:12" ht="15" customHeight="1" x14ac:dyDescent="0.25">
      <c r="A25" s="78">
        <v>19</v>
      </c>
      <c r="B25" s="144" t="s">
        <v>297</v>
      </c>
      <c r="C25" s="25">
        <v>300000</v>
      </c>
      <c r="D25" s="25">
        <v>300000</v>
      </c>
      <c r="E25" s="25">
        <v>300000</v>
      </c>
      <c r="F25" s="25">
        <v>300000</v>
      </c>
      <c r="G25" s="82">
        <f t="shared" si="1"/>
        <v>1</v>
      </c>
      <c r="H25" s="9"/>
    </row>
    <row r="26" spans="1:12" ht="15" customHeight="1" x14ac:dyDescent="0.25">
      <c r="A26" s="78">
        <v>20</v>
      </c>
      <c r="B26" s="144" t="s">
        <v>66</v>
      </c>
      <c r="C26" s="25">
        <v>100000</v>
      </c>
      <c r="D26" s="25">
        <v>100000</v>
      </c>
      <c r="E26" s="25">
        <v>0</v>
      </c>
      <c r="F26" s="25">
        <v>100000</v>
      </c>
      <c r="G26" s="82">
        <f t="shared" si="1"/>
        <v>1</v>
      </c>
      <c r="H26" s="9"/>
    </row>
    <row r="27" spans="1:12" ht="15" customHeight="1" x14ac:dyDescent="0.25">
      <c r="A27" s="78">
        <v>21</v>
      </c>
      <c r="B27" s="144" t="s">
        <v>67</v>
      </c>
      <c r="C27" s="25">
        <v>100000</v>
      </c>
      <c r="D27" s="25">
        <v>100000</v>
      </c>
      <c r="E27" s="25">
        <v>0</v>
      </c>
      <c r="F27" s="25">
        <v>100000</v>
      </c>
      <c r="G27" s="82">
        <f t="shared" si="1"/>
        <v>1</v>
      </c>
      <c r="H27" s="9"/>
    </row>
    <row r="28" spans="1:12" ht="15" customHeight="1" x14ac:dyDescent="0.25">
      <c r="A28" s="78">
        <v>22</v>
      </c>
      <c r="B28" s="144" t="s">
        <v>68</v>
      </c>
      <c r="C28" s="25">
        <v>100000</v>
      </c>
      <c r="D28" s="25">
        <v>100000</v>
      </c>
      <c r="E28" s="25">
        <v>0</v>
      </c>
      <c r="F28" s="25">
        <v>100000</v>
      </c>
      <c r="G28" s="82">
        <f t="shared" si="1"/>
        <v>1</v>
      </c>
      <c r="H28" s="9"/>
    </row>
    <row r="29" spans="1:12" ht="15" customHeight="1" x14ac:dyDescent="0.25">
      <c r="A29" s="78">
        <v>23</v>
      </c>
      <c r="B29" s="144" t="s">
        <v>285</v>
      </c>
      <c r="C29" s="25">
        <v>100000</v>
      </c>
      <c r="D29" s="25">
        <v>100000</v>
      </c>
      <c r="E29" s="25">
        <v>0</v>
      </c>
      <c r="F29" s="25">
        <v>100000</v>
      </c>
      <c r="G29" s="82">
        <f t="shared" si="1"/>
        <v>1</v>
      </c>
      <c r="H29" s="9"/>
    </row>
    <row r="30" spans="1:12" ht="15" customHeight="1" x14ac:dyDescent="0.25">
      <c r="A30" s="78">
        <v>24</v>
      </c>
      <c r="B30" s="144" t="s">
        <v>281</v>
      </c>
      <c r="C30" s="25">
        <v>150000</v>
      </c>
      <c r="D30" s="25">
        <v>150000</v>
      </c>
      <c r="E30" s="25">
        <v>263865</v>
      </c>
      <c r="F30" s="25">
        <v>150000</v>
      </c>
      <c r="G30" s="82">
        <f t="shared" si="1"/>
        <v>1</v>
      </c>
      <c r="H30" s="9"/>
    </row>
    <row r="31" spans="1:12" ht="15" customHeight="1" x14ac:dyDescent="0.25">
      <c r="A31" s="145">
        <v>25</v>
      </c>
      <c r="B31" s="146" t="s">
        <v>82</v>
      </c>
      <c r="C31" s="147">
        <f>SUM(C22:C30)</f>
        <v>9150000</v>
      </c>
      <c r="D31" s="147">
        <f>SUM(D22:D30)</f>
        <v>9775000</v>
      </c>
      <c r="E31" s="147">
        <f>SUM(E22:E30)</f>
        <v>9488865</v>
      </c>
      <c r="F31" s="147">
        <f>SUM(F22:F30)</f>
        <v>10650000</v>
      </c>
      <c r="G31" s="170">
        <f t="shared" si="1"/>
        <v>1.0895140664961638</v>
      </c>
      <c r="H31" s="9"/>
    </row>
    <row r="33" spans="1:5" ht="14.85" customHeight="1" x14ac:dyDescent="0.25">
      <c r="A33"/>
      <c r="B33"/>
      <c r="C33"/>
      <c r="D33" s="28"/>
      <c r="E33" s="28"/>
    </row>
    <row r="34" spans="1:5" ht="14.85" customHeight="1" x14ac:dyDescent="0.25">
      <c r="A34"/>
      <c r="B34"/>
      <c r="C34"/>
      <c r="D34"/>
      <c r="E34"/>
    </row>
    <row r="35" spans="1:5" ht="14.85" customHeight="1" x14ac:dyDescent="0.25">
      <c r="A35"/>
      <c r="B35"/>
      <c r="C35"/>
      <c r="D35"/>
      <c r="E35"/>
    </row>
    <row r="36" spans="1:5" ht="14.85" customHeight="1" x14ac:dyDescent="0.25">
      <c r="A36"/>
      <c r="B36"/>
      <c r="C36"/>
      <c r="D36"/>
      <c r="E36"/>
    </row>
  </sheetData>
  <sheetProtection selectLockedCells="1" selectUnlockedCells="1"/>
  <mergeCells count="3">
    <mergeCell ref="A4:G4"/>
    <mergeCell ref="B8:G8"/>
    <mergeCell ref="B21:G21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zoomScaleNormal="100" workbookViewId="0"/>
  </sheetViews>
  <sheetFormatPr defaultRowHeight="13.2" x14ac:dyDescent="0.25"/>
  <cols>
    <col min="1" max="1" width="5.33203125" style="1" customWidth="1"/>
    <col min="2" max="2" width="24.33203125" style="1" customWidth="1"/>
    <col min="3" max="15" width="9.44140625" style="1" customWidth="1"/>
    <col min="17" max="17" width="11.109375" bestFit="1" customWidth="1"/>
    <col min="18" max="18" width="9.6640625" bestFit="1" customWidth="1"/>
  </cols>
  <sheetData>
    <row r="1" spans="1:29" ht="15" customHeight="1" x14ac:dyDescent="0.25">
      <c r="O1" s="2" t="s">
        <v>268</v>
      </c>
    </row>
    <row r="2" spans="1:29" ht="15" customHeight="1" x14ac:dyDescent="0.25">
      <c r="O2" s="2" t="str">
        <f>'1. melléklet'!H2</f>
        <v>az 1/2026. (III.3.) önkormányzati rendelethez</v>
      </c>
      <c r="Q2" s="1"/>
      <c r="R2" s="1"/>
      <c r="S2" s="1"/>
      <c r="T2" s="1"/>
      <c r="U2" s="1"/>
      <c r="V2" s="1"/>
    </row>
    <row r="3" spans="1:29" ht="15" customHeight="1" x14ac:dyDescent="0.25">
      <c r="A3" s="3"/>
    </row>
    <row r="4" spans="1:29" ht="15" customHeight="1" x14ac:dyDescent="0.25">
      <c r="A4" s="230" t="s">
        <v>574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  <row r="5" spans="1:29" ht="1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5"/>
    </row>
    <row r="6" spans="1:29" ht="15" customHeight="1" x14ac:dyDescent="0.25">
      <c r="A6" s="181"/>
      <c r="B6" s="128" t="s">
        <v>33</v>
      </c>
      <c r="C6" s="127" t="s">
        <v>34</v>
      </c>
      <c r="D6" s="127" t="s">
        <v>35</v>
      </c>
      <c r="E6" s="127" t="s">
        <v>36</v>
      </c>
      <c r="F6" s="127" t="s">
        <v>37</v>
      </c>
      <c r="G6" s="127" t="s">
        <v>38</v>
      </c>
      <c r="H6" s="127" t="s">
        <v>39</v>
      </c>
      <c r="I6" s="127" t="s">
        <v>40</v>
      </c>
      <c r="J6" s="127" t="s">
        <v>96</v>
      </c>
      <c r="K6" s="127" t="s">
        <v>41</v>
      </c>
      <c r="L6" s="127" t="s">
        <v>42</v>
      </c>
      <c r="M6" s="127" t="s">
        <v>97</v>
      </c>
      <c r="N6" s="127" t="s">
        <v>365</v>
      </c>
      <c r="O6" s="127" t="s">
        <v>364</v>
      </c>
      <c r="P6" s="5"/>
    </row>
    <row r="7" spans="1:29" s="9" customFormat="1" ht="15" customHeight="1" x14ac:dyDescent="0.25">
      <c r="A7" s="78">
        <v>1</v>
      </c>
      <c r="B7" s="78" t="s">
        <v>1</v>
      </c>
      <c r="C7" s="78" t="s">
        <v>488</v>
      </c>
      <c r="D7" s="78" t="s">
        <v>489</v>
      </c>
      <c r="E7" s="78" t="s">
        <v>490</v>
      </c>
      <c r="F7" s="78" t="s">
        <v>491</v>
      </c>
      <c r="G7" s="78" t="s">
        <v>492</v>
      </c>
      <c r="H7" s="78" t="s">
        <v>493</v>
      </c>
      <c r="I7" s="78" t="s">
        <v>494</v>
      </c>
      <c r="J7" s="78" t="s">
        <v>495</v>
      </c>
      <c r="K7" s="78" t="s">
        <v>496</v>
      </c>
      <c r="L7" s="78" t="s">
        <v>497</v>
      </c>
      <c r="M7" s="78" t="s">
        <v>498</v>
      </c>
      <c r="N7" s="78" t="s">
        <v>499</v>
      </c>
      <c r="O7" s="78" t="s">
        <v>82</v>
      </c>
      <c r="P7" s="8"/>
    </row>
    <row r="8" spans="1:29" s="9" customFormat="1" ht="15" customHeight="1" x14ac:dyDescent="0.25">
      <c r="A8" s="78">
        <v>2</v>
      </c>
      <c r="B8" s="238" t="s">
        <v>72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8"/>
    </row>
    <row r="9" spans="1:29" s="9" customFormat="1" ht="15" customHeight="1" x14ac:dyDescent="0.25">
      <c r="A9" s="78">
        <v>3</v>
      </c>
      <c r="B9" s="50" t="s">
        <v>73</v>
      </c>
      <c r="C9" s="196">
        <v>3474741</v>
      </c>
      <c r="D9" s="196">
        <v>10424647</v>
      </c>
      <c r="E9" s="196">
        <v>38222147</v>
      </c>
      <c r="F9" s="196">
        <v>34747406</v>
      </c>
      <c r="G9" s="196">
        <v>31272665</v>
      </c>
      <c r="H9" s="196">
        <v>38222147</v>
      </c>
      <c r="I9" s="196">
        <v>45171628</v>
      </c>
      <c r="J9" s="196">
        <v>41775480</v>
      </c>
      <c r="K9" s="196">
        <v>24231847</v>
      </c>
      <c r="L9" s="196">
        <v>34747406</v>
      </c>
      <c r="M9" s="196">
        <v>24323184</v>
      </c>
      <c r="N9" s="196">
        <v>20848444</v>
      </c>
      <c r="O9" s="196">
        <f t="shared" ref="O9:O14" si="0">SUM(C9:N9)</f>
        <v>347461742</v>
      </c>
      <c r="P9" s="8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</row>
    <row r="10" spans="1:29" s="9" customFormat="1" ht="15" customHeight="1" x14ac:dyDescent="0.25">
      <c r="A10" s="78">
        <v>4</v>
      </c>
      <c r="B10" s="50" t="s">
        <v>74</v>
      </c>
      <c r="C10" s="196"/>
      <c r="D10" s="196"/>
      <c r="E10" s="196"/>
      <c r="F10" s="196"/>
      <c r="G10" s="196">
        <v>65040</v>
      </c>
      <c r="H10" s="196"/>
      <c r="I10" s="196">
        <v>7000000</v>
      </c>
      <c r="J10" s="196"/>
      <c r="K10" s="196"/>
      <c r="L10" s="196"/>
      <c r="M10" s="196"/>
      <c r="N10" s="196"/>
      <c r="O10" s="196">
        <f t="shared" si="0"/>
        <v>7065040</v>
      </c>
      <c r="P10" s="8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</row>
    <row r="11" spans="1:29" s="9" customFormat="1" ht="15" customHeight="1" x14ac:dyDescent="0.25">
      <c r="A11" s="78">
        <v>5</v>
      </c>
      <c r="B11" s="50" t="s">
        <v>75</v>
      </c>
      <c r="C11" s="196">
        <v>6546323</v>
      </c>
      <c r="D11" s="196">
        <v>8600264</v>
      </c>
      <c r="E11" s="196">
        <v>6040264</v>
      </c>
      <c r="F11" s="196">
        <v>6040264</v>
      </c>
      <c r="G11" s="196">
        <v>13712948</v>
      </c>
      <c r="H11" s="196">
        <v>6040264</v>
      </c>
      <c r="I11" s="196">
        <v>6040264</v>
      </c>
      <c r="J11" s="196">
        <v>45146774</v>
      </c>
      <c r="K11" s="196">
        <v>6040264</v>
      </c>
      <c r="L11" s="196">
        <v>9040264</v>
      </c>
      <c r="M11" s="196">
        <v>7558204</v>
      </c>
      <c r="N11" s="196">
        <v>6040264</v>
      </c>
      <c r="O11" s="196">
        <f t="shared" si="0"/>
        <v>126846361</v>
      </c>
      <c r="P11" s="8"/>
      <c r="Q11" s="22"/>
      <c r="R11" s="22"/>
      <c r="S11" s="22"/>
      <c r="T11" s="22"/>
      <c r="U11" s="22"/>
    </row>
    <row r="12" spans="1:29" s="9" customFormat="1" ht="15" customHeight="1" x14ac:dyDescent="0.25">
      <c r="A12" s="78">
        <v>6</v>
      </c>
      <c r="B12" s="50" t="s">
        <v>76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>
        <f t="shared" si="0"/>
        <v>0</v>
      </c>
      <c r="P12" s="8"/>
      <c r="Q12" s="22"/>
      <c r="R12" s="22"/>
      <c r="S12" s="22"/>
      <c r="T12" s="22"/>
      <c r="U12" s="22"/>
    </row>
    <row r="13" spans="1:29" s="9" customFormat="1" ht="15" customHeight="1" x14ac:dyDescent="0.25">
      <c r="A13" s="78">
        <v>7</v>
      </c>
      <c r="B13" s="50" t="s">
        <v>275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>
        <f t="shared" si="0"/>
        <v>0</v>
      </c>
      <c r="P13" s="8"/>
      <c r="Q13" s="22"/>
      <c r="R13" s="22"/>
      <c r="S13" s="22"/>
      <c r="T13" s="22"/>
      <c r="U13" s="22"/>
    </row>
    <row r="14" spans="1:29" s="9" customFormat="1" ht="15" customHeight="1" x14ac:dyDescent="0.25">
      <c r="A14" s="78">
        <v>8</v>
      </c>
      <c r="B14" s="50" t="s">
        <v>77</v>
      </c>
      <c r="C14" s="196">
        <f>'3. melléklet'!H49</f>
        <v>397619857</v>
      </c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>
        <f t="shared" si="0"/>
        <v>397619857</v>
      </c>
      <c r="P14" s="8"/>
      <c r="Q14" s="22"/>
      <c r="R14" s="22"/>
      <c r="S14" s="22"/>
      <c r="T14" s="22"/>
      <c r="U14" s="22"/>
    </row>
    <row r="15" spans="1:29" s="9" customFormat="1" ht="15" customHeight="1" x14ac:dyDescent="0.25">
      <c r="A15" s="78">
        <v>9</v>
      </c>
      <c r="B15" s="89" t="s">
        <v>416</v>
      </c>
      <c r="C15" s="198">
        <f t="shared" ref="C15:N15" si="1">SUM(C9:C14)</f>
        <v>407640921</v>
      </c>
      <c r="D15" s="198">
        <f t="shared" si="1"/>
        <v>19024911</v>
      </c>
      <c r="E15" s="198">
        <f t="shared" si="1"/>
        <v>44262411</v>
      </c>
      <c r="F15" s="198">
        <f t="shared" si="1"/>
        <v>40787670</v>
      </c>
      <c r="G15" s="198">
        <f t="shared" si="1"/>
        <v>45050653</v>
      </c>
      <c r="H15" s="198">
        <f t="shared" si="1"/>
        <v>44262411</v>
      </c>
      <c r="I15" s="198">
        <f t="shared" si="1"/>
        <v>58211892</v>
      </c>
      <c r="J15" s="198">
        <f t="shared" si="1"/>
        <v>86922254</v>
      </c>
      <c r="K15" s="198">
        <f t="shared" si="1"/>
        <v>30272111</v>
      </c>
      <c r="L15" s="198">
        <f t="shared" si="1"/>
        <v>43787670</v>
      </c>
      <c r="M15" s="198">
        <f t="shared" si="1"/>
        <v>31881388</v>
      </c>
      <c r="N15" s="198">
        <f t="shared" si="1"/>
        <v>26888708</v>
      </c>
      <c r="O15" s="199">
        <f>SUM(O9:O14)</f>
        <v>878993000</v>
      </c>
      <c r="P15" s="8"/>
      <c r="Q15" s="22"/>
      <c r="R15" s="22"/>
      <c r="S15" s="22"/>
      <c r="T15" s="22"/>
      <c r="U15" s="22"/>
    </row>
    <row r="16" spans="1:29" s="9" customFormat="1" ht="15" customHeight="1" x14ac:dyDescent="0.25">
      <c r="A16" s="78">
        <v>10</v>
      </c>
      <c r="B16" s="238" t="s">
        <v>78</v>
      </c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8"/>
      <c r="Q16" s="22"/>
      <c r="R16" s="22"/>
      <c r="S16" s="22"/>
      <c r="T16" s="22"/>
      <c r="U16" s="22"/>
    </row>
    <row r="17" spans="1:30" s="9" customFormat="1" ht="15" customHeight="1" x14ac:dyDescent="0.25">
      <c r="A17" s="78">
        <v>11</v>
      </c>
      <c r="B17" s="50" t="s">
        <v>11</v>
      </c>
      <c r="C17" s="201">
        <v>22506183</v>
      </c>
      <c r="D17" s="201">
        <v>24532832</v>
      </c>
      <c r="E17" s="201">
        <v>25449555</v>
      </c>
      <c r="F17" s="201">
        <v>25497947</v>
      </c>
      <c r="G17" s="201">
        <v>26998117</v>
      </c>
      <c r="H17" s="201">
        <v>30963051</v>
      </c>
      <c r="I17" s="201">
        <v>37159441</v>
      </c>
      <c r="J17" s="201">
        <v>38377684</v>
      </c>
      <c r="K17" s="201">
        <v>37722059</v>
      </c>
      <c r="L17" s="201">
        <v>26258942</v>
      </c>
      <c r="M17" s="201">
        <v>25600806</v>
      </c>
      <c r="N17" s="201">
        <v>25733238</v>
      </c>
      <c r="O17" s="196">
        <f>SUM(C17:N17)</f>
        <v>346799855</v>
      </c>
      <c r="P17" s="8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</row>
    <row r="18" spans="1:30" s="9" customFormat="1" ht="15" customHeight="1" x14ac:dyDescent="0.25">
      <c r="A18" s="78">
        <v>12</v>
      </c>
      <c r="B18" s="50" t="s">
        <v>81</v>
      </c>
      <c r="C18" s="196">
        <v>5134553</v>
      </c>
      <c r="D18" s="196">
        <v>6284553</v>
      </c>
      <c r="E18" s="196">
        <v>3884554</v>
      </c>
      <c r="F18" s="196">
        <v>3984553</v>
      </c>
      <c r="G18" s="196">
        <v>6184553</v>
      </c>
      <c r="H18" s="196">
        <v>4084553</v>
      </c>
      <c r="I18" s="196">
        <v>4834553</v>
      </c>
      <c r="J18" s="196">
        <v>6284553</v>
      </c>
      <c r="K18" s="196">
        <v>3884553</v>
      </c>
      <c r="L18" s="196">
        <v>6184553</v>
      </c>
      <c r="M18" s="196">
        <v>4684553</v>
      </c>
      <c r="N18" s="196">
        <v>4334555</v>
      </c>
      <c r="O18" s="196">
        <f t="shared" ref="O18:O24" si="2">SUM(C18:N18)</f>
        <v>59764639</v>
      </c>
      <c r="P18" s="8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</row>
    <row r="19" spans="1:30" s="9" customFormat="1" ht="15" customHeight="1" x14ac:dyDescent="0.25">
      <c r="A19" s="78">
        <v>13</v>
      </c>
      <c r="B19" s="50" t="s">
        <v>79</v>
      </c>
      <c r="C19" s="196"/>
      <c r="D19" s="196"/>
      <c r="E19" s="196"/>
      <c r="F19" s="196">
        <v>7097900</v>
      </c>
      <c r="G19" s="196">
        <v>1135000</v>
      </c>
      <c r="H19" s="196"/>
      <c r="I19" s="196"/>
      <c r="J19" s="196"/>
      <c r="K19" s="196">
        <v>6096000</v>
      </c>
      <c r="L19" s="196">
        <v>11216640</v>
      </c>
      <c r="M19" s="196">
        <v>7540000</v>
      </c>
      <c r="N19" s="196"/>
      <c r="O19" s="196">
        <f t="shared" si="2"/>
        <v>33085540</v>
      </c>
      <c r="P19" s="8"/>
      <c r="Q19" s="22"/>
      <c r="R19" s="22"/>
      <c r="S19" s="22"/>
      <c r="T19" s="22"/>
      <c r="U19" s="22"/>
    </row>
    <row r="20" spans="1:30" s="9" customFormat="1" ht="15" customHeight="1" x14ac:dyDescent="0.25">
      <c r="A20" s="78">
        <v>14</v>
      </c>
      <c r="B20" s="50" t="s">
        <v>214</v>
      </c>
      <c r="C20" s="196">
        <v>10000</v>
      </c>
      <c r="D20" s="196">
        <v>175000</v>
      </c>
      <c r="E20" s="196">
        <v>2716100</v>
      </c>
      <c r="F20" s="196">
        <v>1840000</v>
      </c>
      <c r="G20" s="196">
        <v>1270000</v>
      </c>
      <c r="H20" s="196"/>
      <c r="I20" s="196"/>
      <c r="J20" s="196">
        <v>1270000</v>
      </c>
      <c r="K20" s="196">
        <v>37806000</v>
      </c>
      <c r="L20" s="196">
        <v>38455850</v>
      </c>
      <c r="M20" s="196">
        <v>13716000</v>
      </c>
      <c r="N20" s="196">
        <v>340000</v>
      </c>
      <c r="O20" s="196">
        <f t="shared" si="2"/>
        <v>97598950</v>
      </c>
      <c r="P20" s="8"/>
      <c r="Q20" s="22"/>
      <c r="R20" s="22"/>
      <c r="S20" s="22"/>
      <c r="T20" s="22"/>
      <c r="U20" s="22"/>
    </row>
    <row r="21" spans="1:30" s="9" customFormat="1" ht="15" customHeight="1" x14ac:dyDescent="0.25">
      <c r="A21" s="78">
        <v>15</v>
      </c>
      <c r="B21" s="50" t="s">
        <v>15</v>
      </c>
      <c r="C21" s="196">
        <v>5606879</v>
      </c>
      <c r="D21" s="197">
        <v>3372460</v>
      </c>
      <c r="E21" s="197">
        <v>3355794</v>
      </c>
      <c r="F21" s="197">
        <v>3272460</v>
      </c>
      <c r="G21" s="197">
        <v>3272460</v>
      </c>
      <c r="H21" s="197">
        <v>3272460</v>
      </c>
      <c r="I21" s="197">
        <v>3272460</v>
      </c>
      <c r="J21" s="197">
        <v>3272460</v>
      </c>
      <c r="K21" s="197">
        <v>3272460</v>
      </c>
      <c r="L21" s="197">
        <v>3272460</v>
      </c>
      <c r="M21" s="197">
        <v>3272460</v>
      </c>
      <c r="N21" s="197">
        <v>3272460</v>
      </c>
      <c r="O21" s="196">
        <f>SUM(C21:N21)</f>
        <v>41787273</v>
      </c>
      <c r="P21" s="8"/>
      <c r="Q21" s="22"/>
      <c r="R21" s="22"/>
      <c r="S21" s="22"/>
      <c r="T21" s="22"/>
      <c r="U21" s="22"/>
    </row>
    <row r="22" spans="1:30" s="9" customFormat="1" ht="15" customHeight="1" x14ac:dyDescent="0.25">
      <c r="A22" s="78">
        <v>16</v>
      </c>
      <c r="B22" s="50" t="s">
        <v>80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>
        <f t="shared" si="2"/>
        <v>0</v>
      </c>
      <c r="P22" s="8"/>
      <c r="Q22" s="22"/>
      <c r="R22" s="22"/>
      <c r="S22" s="22"/>
      <c r="T22" s="22"/>
      <c r="U22" s="22"/>
    </row>
    <row r="23" spans="1:30" s="9" customFormat="1" ht="15" customHeight="1" x14ac:dyDescent="0.25">
      <c r="A23" s="78">
        <v>17</v>
      </c>
      <c r="B23" s="89" t="s">
        <v>418</v>
      </c>
      <c r="C23" s="198">
        <f t="shared" ref="C23:N23" si="3">SUM(C17:C22)</f>
        <v>33257615</v>
      </c>
      <c r="D23" s="198">
        <f t="shared" si="3"/>
        <v>34364845</v>
      </c>
      <c r="E23" s="198">
        <f t="shared" si="3"/>
        <v>35406003</v>
      </c>
      <c r="F23" s="198">
        <f t="shared" si="3"/>
        <v>41692860</v>
      </c>
      <c r="G23" s="198">
        <f t="shared" si="3"/>
        <v>38860130</v>
      </c>
      <c r="H23" s="198">
        <f t="shared" si="3"/>
        <v>38320064</v>
      </c>
      <c r="I23" s="198">
        <f t="shared" si="3"/>
        <v>45266454</v>
      </c>
      <c r="J23" s="198">
        <f t="shared" si="3"/>
        <v>49204697</v>
      </c>
      <c r="K23" s="198">
        <f t="shared" si="3"/>
        <v>88781072</v>
      </c>
      <c r="L23" s="198">
        <f t="shared" si="3"/>
        <v>85388445</v>
      </c>
      <c r="M23" s="198">
        <f t="shared" si="3"/>
        <v>54813819</v>
      </c>
      <c r="N23" s="198">
        <f t="shared" si="3"/>
        <v>33680253</v>
      </c>
      <c r="O23" s="199">
        <f t="shared" si="2"/>
        <v>579036257</v>
      </c>
      <c r="P23" s="8"/>
      <c r="Q23" s="22"/>
      <c r="R23" s="22"/>
      <c r="S23" s="22"/>
      <c r="T23" s="22"/>
      <c r="U23" s="22"/>
    </row>
    <row r="24" spans="1:30" s="9" customFormat="1" ht="15" customHeight="1" x14ac:dyDescent="0.25">
      <c r="A24" s="78">
        <v>18</v>
      </c>
      <c r="B24" s="50" t="s">
        <v>445</v>
      </c>
      <c r="C24" s="196">
        <f t="shared" ref="C24:N24" si="4">C15-C23</f>
        <v>374383306</v>
      </c>
      <c r="D24" s="196">
        <f t="shared" si="4"/>
        <v>-15339934</v>
      </c>
      <c r="E24" s="196">
        <f t="shared" si="4"/>
        <v>8856408</v>
      </c>
      <c r="F24" s="196">
        <f t="shared" si="4"/>
        <v>-905190</v>
      </c>
      <c r="G24" s="196">
        <f t="shared" si="4"/>
        <v>6190523</v>
      </c>
      <c r="H24" s="196">
        <f t="shared" si="4"/>
        <v>5942347</v>
      </c>
      <c r="I24" s="196">
        <f t="shared" si="4"/>
        <v>12945438</v>
      </c>
      <c r="J24" s="196">
        <f t="shared" si="4"/>
        <v>37717557</v>
      </c>
      <c r="K24" s="196">
        <f t="shared" si="4"/>
        <v>-58508961</v>
      </c>
      <c r="L24" s="196">
        <f t="shared" si="4"/>
        <v>-41600775</v>
      </c>
      <c r="M24" s="196">
        <f t="shared" si="4"/>
        <v>-22932431</v>
      </c>
      <c r="N24" s="196">
        <f t="shared" si="4"/>
        <v>-6791545</v>
      </c>
      <c r="O24" s="196">
        <f t="shared" si="2"/>
        <v>299956743</v>
      </c>
      <c r="P24" s="8"/>
      <c r="Q24" s="22"/>
      <c r="R24" s="22"/>
      <c r="S24" s="22"/>
      <c r="T24" s="22"/>
      <c r="U24" s="22"/>
    </row>
    <row r="25" spans="1:30" x14ac:dyDescent="0.25">
      <c r="Q25" s="28"/>
    </row>
    <row r="26" spans="1:30" x14ac:dyDescent="0.25">
      <c r="N26" s="23"/>
    </row>
    <row r="27" spans="1:30" x14ac:dyDescent="0.25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30" x14ac:dyDescent="0.25">
      <c r="D28" s="23"/>
      <c r="F28" s="23"/>
      <c r="I28" s="23"/>
      <c r="L28" s="23"/>
    </row>
    <row r="29" spans="1:30" x14ac:dyDescent="0.2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30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2" spans="1:30" x14ac:dyDescent="0.2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</sheetData>
  <sheetProtection selectLockedCells="1" selectUnlockedCells="1"/>
  <mergeCells count="3">
    <mergeCell ref="A4:O4"/>
    <mergeCell ref="B8:O8"/>
    <mergeCell ref="B16:O16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7" firstPageNumber="0" orientation="landscape" r:id="rId1"/>
  <headerFooter alignWithMargins="0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/>
  </sheetViews>
  <sheetFormatPr defaultColWidth="9.109375" defaultRowHeight="13.2" x14ac:dyDescent="0.25"/>
  <cols>
    <col min="1" max="1" width="5.33203125" style="31" customWidth="1"/>
    <col min="2" max="2" width="24.6640625" style="31" customWidth="1"/>
    <col min="3" max="14" width="8.5546875" style="31" customWidth="1"/>
    <col min="15" max="15" width="9.6640625" style="31" customWidth="1"/>
    <col min="16" max="16384" width="9.109375" style="30"/>
  </cols>
  <sheetData>
    <row r="1" spans="1:16" s="33" customFormat="1" ht="15" customHeigh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9" t="s">
        <v>434</v>
      </c>
    </row>
    <row r="2" spans="1:16" s="33" customFormat="1" ht="1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9" t="str">
        <f>'1. melléklet'!H2</f>
        <v>az 1/2026. (III.3.) önkormányzati rendelethez</v>
      </c>
    </row>
    <row r="3" spans="1:16" s="33" customFormat="1" ht="15" customHeight="1" x14ac:dyDescent="0.25">
      <c r="A3" s="32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s="33" customFormat="1" ht="15" customHeight="1" x14ac:dyDescent="0.25">
      <c r="A4" s="32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6" s="33" customFormat="1" ht="15" customHeight="1" x14ac:dyDescent="0.25">
      <c r="A5" s="234" t="s">
        <v>531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</row>
    <row r="6" spans="1:16" s="33" customFormat="1" ht="15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6" s="33" customFormat="1" ht="15" customHeight="1" x14ac:dyDescent="0.25">
      <c r="A7" s="181"/>
      <c r="B7" s="128" t="s">
        <v>33</v>
      </c>
      <c r="C7" s="127" t="s">
        <v>34</v>
      </c>
      <c r="D7" s="127" t="s">
        <v>35</v>
      </c>
      <c r="E7" s="127" t="s">
        <v>36</v>
      </c>
      <c r="F7" s="127" t="s">
        <v>37</v>
      </c>
      <c r="G7" s="127" t="s">
        <v>38</v>
      </c>
      <c r="H7" s="127" t="s">
        <v>39</v>
      </c>
      <c r="I7" s="127" t="s">
        <v>40</v>
      </c>
      <c r="J7" s="127" t="s">
        <v>96</v>
      </c>
      <c r="K7" s="127" t="s">
        <v>41</v>
      </c>
      <c r="L7" s="127" t="s">
        <v>42</v>
      </c>
      <c r="M7" s="127" t="s">
        <v>97</v>
      </c>
      <c r="N7" s="127" t="s">
        <v>365</v>
      </c>
      <c r="O7" s="127" t="s">
        <v>364</v>
      </c>
    </row>
    <row r="8" spans="1:16" s="9" customFormat="1" ht="15" customHeight="1" x14ac:dyDescent="0.25">
      <c r="A8" s="78">
        <v>1</v>
      </c>
      <c r="B8" s="78" t="s">
        <v>1</v>
      </c>
      <c r="C8" s="78" t="s">
        <v>488</v>
      </c>
      <c r="D8" s="78" t="s">
        <v>489</v>
      </c>
      <c r="E8" s="78" t="s">
        <v>490</v>
      </c>
      <c r="F8" s="78" t="s">
        <v>491</v>
      </c>
      <c r="G8" s="78" t="s">
        <v>492</v>
      </c>
      <c r="H8" s="78" t="s">
        <v>493</v>
      </c>
      <c r="I8" s="78" t="s">
        <v>494</v>
      </c>
      <c r="J8" s="78" t="s">
        <v>495</v>
      </c>
      <c r="K8" s="78" t="s">
        <v>496</v>
      </c>
      <c r="L8" s="78" t="s">
        <v>497</v>
      </c>
      <c r="M8" s="78" t="s">
        <v>498</v>
      </c>
      <c r="N8" s="78" t="s">
        <v>499</v>
      </c>
      <c r="O8" s="78" t="s">
        <v>82</v>
      </c>
      <c r="P8" s="8"/>
    </row>
    <row r="9" spans="1:16" s="33" customFormat="1" ht="15" customHeight="1" x14ac:dyDescent="0.25">
      <c r="A9" s="127">
        <v>2</v>
      </c>
      <c r="B9" s="239" t="s">
        <v>72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</row>
    <row r="10" spans="1:16" s="33" customFormat="1" ht="15" customHeight="1" x14ac:dyDescent="0.25">
      <c r="A10" s="127">
        <v>3</v>
      </c>
      <c r="B10" s="39" t="s">
        <v>73</v>
      </c>
      <c r="C10" s="40">
        <f>'4. melléklet'!H9/12</f>
        <v>98916.666666666672</v>
      </c>
      <c r="D10" s="40">
        <v>98917</v>
      </c>
      <c r="E10" s="40">
        <v>98916</v>
      </c>
      <c r="F10" s="40">
        <v>98917</v>
      </c>
      <c r="G10" s="40">
        <v>98917</v>
      </c>
      <c r="H10" s="40">
        <v>98916</v>
      </c>
      <c r="I10" s="40">
        <v>98917</v>
      </c>
      <c r="J10" s="40">
        <v>98917</v>
      </c>
      <c r="K10" s="40">
        <v>98916</v>
      </c>
      <c r="L10" s="40">
        <v>98917</v>
      </c>
      <c r="M10" s="40">
        <v>98917</v>
      </c>
      <c r="N10" s="40">
        <v>98916</v>
      </c>
      <c r="O10" s="40">
        <f>SUM(C10:N10)</f>
        <v>1186999.6666666667</v>
      </c>
    </row>
    <row r="11" spans="1:16" s="33" customFormat="1" ht="15" customHeight="1" x14ac:dyDescent="0.25">
      <c r="A11" s="127">
        <v>4</v>
      </c>
      <c r="B11" s="39" t="s">
        <v>74</v>
      </c>
      <c r="C11" s="40">
        <v>3289127</v>
      </c>
      <c r="D11" s="40">
        <v>3372460</v>
      </c>
      <c r="E11" s="40">
        <v>3355794</v>
      </c>
      <c r="F11" s="40">
        <v>3272460</v>
      </c>
      <c r="G11" s="40">
        <v>3272460</v>
      </c>
      <c r="H11" s="40">
        <v>3272460</v>
      </c>
      <c r="I11" s="40">
        <v>3272460</v>
      </c>
      <c r="J11" s="40">
        <v>3272460</v>
      </c>
      <c r="K11" s="40">
        <v>3272460</v>
      </c>
      <c r="L11" s="40">
        <v>3272460</v>
      </c>
      <c r="M11" s="40">
        <v>3272460</v>
      </c>
      <c r="N11" s="40">
        <v>3272460</v>
      </c>
      <c r="O11" s="40">
        <f>SUM(C11:N11)</f>
        <v>39469521</v>
      </c>
    </row>
    <row r="12" spans="1:16" s="33" customFormat="1" ht="15" customHeight="1" x14ac:dyDescent="0.25">
      <c r="A12" s="127">
        <v>5</v>
      </c>
      <c r="B12" s="39" t="s">
        <v>75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6" s="33" customFormat="1" ht="15" customHeight="1" x14ac:dyDescent="0.25">
      <c r="A13" s="127">
        <v>6</v>
      </c>
      <c r="B13" s="39" t="s">
        <v>76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6" s="33" customFormat="1" ht="15" customHeight="1" x14ac:dyDescent="0.25">
      <c r="A14" s="127">
        <v>7</v>
      </c>
      <c r="B14" s="39" t="s">
        <v>77</v>
      </c>
      <c r="C14" s="40">
        <f>'4. melléklet'!H16</f>
        <v>543479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>
        <f>SUM(C14:N14)</f>
        <v>543479</v>
      </c>
    </row>
    <row r="15" spans="1:16" s="33" customFormat="1" ht="15" customHeight="1" x14ac:dyDescent="0.25">
      <c r="A15" s="127">
        <v>8</v>
      </c>
      <c r="B15" s="41" t="s">
        <v>416</v>
      </c>
      <c r="C15" s="42">
        <f>SUM(C10:C14)</f>
        <v>3931522.6666666665</v>
      </c>
      <c r="D15" s="42">
        <f t="shared" ref="D15:O15" si="0">SUM(D10:D14)</f>
        <v>3471377</v>
      </c>
      <c r="E15" s="42">
        <f t="shared" si="0"/>
        <v>3454710</v>
      </c>
      <c r="F15" s="42">
        <f t="shared" si="0"/>
        <v>3371377</v>
      </c>
      <c r="G15" s="42">
        <f t="shared" si="0"/>
        <v>3371377</v>
      </c>
      <c r="H15" s="42">
        <f t="shared" si="0"/>
        <v>3371376</v>
      </c>
      <c r="I15" s="42">
        <f t="shared" si="0"/>
        <v>3371377</v>
      </c>
      <c r="J15" s="42">
        <f t="shared" si="0"/>
        <v>3371377</v>
      </c>
      <c r="K15" s="42">
        <f t="shared" si="0"/>
        <v>3371376</v>
      </c>
      <c r="L15" s="42">
        <f t="shared" si="0"/>
        <v>3371377</v>
      </c>
      <c r="M15" s="42">
        <f t="shared" si="0"/>
        <v>3371377</v>
      </c>
      <c r="N15" s="42">
        <f t="shared" si="0"/>
        <v>3371376</v>
      </c>
      <c r="O15" s="42">
        <f t="shared" si="0"/>
        <v>41199999.666666664</v>
      </c>
    </row>
    <row r="16" spans="1:16" s="33" customFormat="1" ht="15" customHeight="1" x14ac:dyDescent="0.25">
      <c r="A16" s="127">
        <v>9</v>
      </c>
      <c r="B16" s="239" t="s">
        <v>78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</row>
    <row r="17" spans="1:15" s="33" customFormat="1" ht="15" customHeight="1" x14ac:dyDescent="0.25">
      <c r="A17" s="127">
        <v>10</v>
      </c>
      <c r="B17" s="39" t="s">
        <v>11</v>
      </c>
      <c r="C17" s="40">
        <v>3433333</v>
      </c>
      <c r="D17" s="40">
        <v>3516667</v>
      </c>
      <c r="E17" s="40">
        <v>3500000</v>
      </c>
      <c r="F17" s="40">
        <v>3416667</v>
      </c>
      <c r="G17" s="40">
        <v>3416667</v>
      </c>
      <c r="H17" s="40">
        <v>3416666</v>
      </c>
      <c r="I17" s="40">
        <v>3416667</v>
      </c>
      <c r="J17" s="40">
        <v>3416667</v>
      </c>
      <c r="K17" s="40">
        <v>3416666</v>
      </c>
      <c r="L17" s="40">
        <v>3416667</v>
      </c>
      <c r="M17" s="40">
        <v>3416667</v>
      </c>
      <c r="N17" s="40">
        <v>3416666</v>
      </c>
      <c r="O17" s="40">
        <f>SUM(C17:N17)</f>
        <v>41200000</v>
      </c>
    </row>
    <row r="18" spans="1:15" s="33" customFormat="1" ht="15" customHeight="1" x14ac:dyDescent="0.25">
      <c r="A18" s="127">
        <v>11</v>
      </c>
      <c r="B18" s="39" t="s">
        <v>79</v>
      </c>
      <c r="C18" s="40"/>
      <c r="D18" s="40"/>
      <c r="E18" s="40"/>
      <c r="F18" s="40"/>
      <c r="G18" s="40"/>
      <c r="H18" s="43"/>
      <c r="I18" s="40"/>
      <c r="J18" s="40"/>
      <c r="K18" s="40"/>
      <c r="L18" s="40"/>
      <c r="M18" s="40"/>
      <c r="N18" s="40"/>
      <c r="O18" s="40"/>
    </row>
    <row r="19" spans="1:15" s="33" customFormat="1" ht="15" customHeight="1" x14ac:dyDescent="0.25">
      <c r="A19" s="127">
        <v>12</v>
      </c>
      <c r="B19" s="50" t="s">
        <v>214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s="33" customFormat="1" ht="15" customHeight="1" x14ac:dyDescent="0.25">
      <c r="A20" s="127">
        <v>13</v>
      </c>
      <c r="B20" s="39" t="s">
        <v>80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 s="33" customFormat="1" ht="15" customHeight="1" x14ac:dyDescent="0.25">
      <c r="A21" s="127">
        <v>14</v>
      </c>
      <c r="B21" s="41" t="s">
        <v>418</v>
      </c>
      <c r="C21" s="42">
        <f t="shared" ref="C21:N21" si="1">SUM(C17:C20)</f>
        <v>3433333</v>
      </c>
      <c r="D21" s="42">
        <f t="shared" si="1"/>
        <v>3516667</v>
      </c>
      <c r="E21" s="42">
        <f t="shared" si="1"/>
        <v>3500000</v>
      </c>
      <c r="F21" s="42">
        <f t="shared" si="1"/>
        <v>3416667</v>
      </c>
      <c r="G21" s="42">
        <f t="shared" si="1"/>
        <v>3416667</v>
      </c>
      <c r="H21" s="42">
        <f t="shared" si="1"/>
        <v>3416666</v>
      </c>
      <c r="I21" s="42">
        <f t="shared" si="1"/>
        <v>3416667</v>
      </c>
      <c r="J21" s="42">
        <f t="shared" si="1"/>
        <v>3416667</v>
      </c>
      <c r="K21" s="42">
        <f t="shared" si="1"/>
        <v>3416666</v>
      </c>
      <c r="L21" s="42">
        <f t="shared" si="1"/>
        <v>3416667</v>
      </c>
      <c r="M21" s="42">
        <f t="shared" si="1"/>
        <v>3416667</v>
      </c>
      <c r="N21" s="42">
        <f t="shared" si="1"/>
        <v>3416666</v>
      </c>
      <c r="O21" s="42">
        <f>SUM(C21:N21)</f>
        <v>41200000</v>
      </c>
    </row>
    <row r="22" spans="1:15" s="33" customFormat="1" ht="15" customHeight="1" x14ac:dyDescent="0.25">
      <c r="A22" s="127">
        <v>15</v>
      </c>
      <c r="B22" s="39" t="s">
        <v>445</v>
      </c>
      <c r="C22" s="40">
        <f t="shared" ref="C22:N22" si="2">C15-C21</f>
        <v>498189.66666666651</v>
      </c>
      <c r="D22" s="40">
        <f t="shared" si="2"/>
        <v>-45290</v>
      </c>
      <c r="E22" s="40">
        <f t="shared" si="2"/>
        <v>-45290</v>
      </c>
      <c r="F22" s="40">
        <f t="shared" si="2"/>
        <v>-45290</v>
      </c>
      <c r="G22" s="40">
        <f t="shared" si="2"/>
        <v>-45290</v>
      </c>
      <c r="H22" s="40">
        <f t="shared" si="2"/>
        <v>-45290</v>
      </c>
      <c r="I22" s="40">
        <f t="shared" si="2"/>
        <v>-45290</v>
      </c>
      <c r="J22" s="40">
        <f t="shared" si="2"/>
        <v>-45290</v>
      </c>
      <c r="K22" s="40">
        <f t="shared" si="2"/>
        <v>-45290</v>
      </c>
      <c r="L22" s="40">
        <f t="shared" si="2"/>
        <v>-45290</v>
      </c>
      <c r="M22" s="40">
        <f t="shared" si="2"/>
        <v>-45290</v>
      </c>
      <c r="N22" s="40">
        <f t="shared" si="2"/>
        <v>-45290</v>
      </c>
      <c r="O22" s="40">
        <f>SUM(C22:N22)</f>
        <v>-0.33333333348855376</v>
      </c>
    </row>
  </sheetData>
  <mergeCells count="3">
    <mergeCell ref="A5:O5"/>
    <mergeCell ref="B9:O9"/>
    <mergeCell ref="B16:O16"/>
  </mergeCells>
  <phoneticPr fontId="15" type="noConversion"/>
  <pageMargins left="0.75" right="0.75" top="1" bottom="1" header="0.5" footer="0.5"/>
  <pageSetup paperSize="9" scale="9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zoomScaleNormal="100" workbookViewId="0"/>
  </sheetViews>
  <sheetFormatPr defaultColWidth="9.109375" defaultRowHeight="13.2" x14ac:dyDescent="0.25"/>
  <cols>
    <col min="1" max="1" width="5.6640625" style="30" customWidth="1"/>
    <col min="2" max="2" width="37.6640625" style="31" customWidth="1"/>
    <col min="3" max="3" width="20.33203125" style="31" bestFit="1" customWidth="1"/>
    <col min="4" max="4" width="16.6640625" style="31" customWidth="1"/>
    <col min="5" max="5" width="7.109375" style="31" customWidth="1"/>
    <col min="6" max="7" width="9.109375" style="31"/>
    <col min="8" max="16384" width="9.109375" style="30"/>
  </cols>
  <sheetData>
    <row r="1" spans="2:7" s="33" customFormat="1" ht="15" customHeight="1" x14ac:dyDescent="0.25">
      <c r="E1" s="29" t="s">
        <v>443</v>
      </c>
      <c r="F1" s="31"/>
    </row>
    <row r="2" spans="2:7" s="33" customFormat="1" ht="15" customHeight="1" x14ac:dyDescent="0.25">
      <c r="B2" s="31"/>
      <c r="C2" s="31"/>
      <c r="E2" s="29" t="str">
        <f>'1. melléklet'!H2</f>
        <v>az 1/2026. (III.3.) önkormányzati rendelethez</v>
      </c>
      <c r="F2" s="31"/>
    </row>
    <row r="3" spans="2:7" s="33" customFormat="1" ht="15" customHeight="1" x14ac:dyDescent="0.25">
      <c r="B3" s="34"/>
      <c r="C3" s="34"/>
      <c r="D3" s="34"/>
      <c r="E3" s="34"/>
      <c r="F3" s="34"/>
      <c r="G3" s="34"/>
    </row>
    <row r="4" spans="2:7" s="33" customFormat="1" ht="15" customHeight="1" x14ac:dyDescent="0.25">
      <c r="B4" s="34"/>
      <c r="C4" s="34"/>
      <c r="D4" s="34"/>
      <c r="E4" s="34"/>
      <c r="F4" s="34"/>
      <c r="G4" s="34"/>
    </row>
    <row r="5" spans="2:7" s="33" customFormat="1" ht="15" customHeight="1" x14ac:dyDescent="0.25">
      <c r="B5" s="240" t="s">
        <v>89</v>
      </c>
      <c r="C5" s="240"/>
      <c r="D5" s="240"/>
      <c r="E5" s="71"/>
      <c r="F5" s="71"/>
      <c r="G5" s="71"/>
    </row>
    <row r="6" spans="2:7" s="33" customFormat="1" ht="15" customHeight="1" x14ac:dyDescent="0.25">
      <c r="B6" s="71"/>
      <c r="C6" s="71"/>
      <c r="D6" s="71"/>
      <c r="E6" s="71"/>
      <c r="F6" s="71"/>
      <c r="G6" s="71"/>
    </row>
    <row r="7" spans="2:7" s="33" customFormat="1" ht="15" customHeight="1" x14ac:dyDescent="0.25">
      <c r="B7" s="71"/>
      <c r="C7" s="71"/>
      <c r="D7" s="71"/>
      <c r="E7" s="71"/>
      <c r="F7" s="71"/>
      <c r="G7" s="71"/>
    </row>
    <row r="8" spans="2:7" s="33" customFormat="1" ht="15" customHeight="1" x14ac:dyDescent="0.25">
      <c r="B8" s="240" t="s">
        <v>526</v>
      </c>
      <c r="C8" s="240"/>
      <c r="D8" s="240"/>
      <c r="E8" s="71"/>
      <c r="F8" s="71"/>
      <c r="G8" s="71"/>
    </row>
    <row r="9" spans="2:7" s="33" customFormat="1" ht="15" customHeight="1" x14ac:dyDescent="0.25">
      <c r="B9" s="71"/>
      <c r="C9" s="71"/>
      <c r="D9" s="71"/>
      <c r="E9" s="71"/>
      <c r="F9" s="71"/>
      <c r="G9" s="71"/>
    </row>
    <row r="10" spans="2:7" s="33" customFormat="1" ht="15" customHeight="1" x14ac:dyDescent="0.25">
      <c r="B10" s="71" t="s">
        <v>452</v>
      </c>
      <c r="C10" s="207" t="s">
        <v>527</v>
      </c>
      <c r="D10" s="75"/>
      <c r="E10" s="71"/>
      <c r="F10" s="71"/>
      <c r="G10" s="71"/>
    </row>
    <row r="11" spans="2:7" s="33" customFormat="1" ht="15" customHeight="1" x14ac:dyDescent="0.25">
      <c r="B11" s="71"/>
      <c r="C11" s="207"/>
      <c r="D11" s="75"/>
      <c r="E11" s="71"/>
      <c r="F11" s="71"/>
      <c r="G11" s="71"/>
    </row>
    <row r="12" spans="2:7" s="33" customFormat="1" ht="15" customHeight="1" x14ac:dyDescent="0.25">
      <c r="B12" s="71" t="s">
        <v>90</v>
      </c>
      <c r="C12" s="207" t="s">
        <v>528</v>
      </c>
      <c r="D12" s="75"/>
      <c r="E12" s="71"/>
      <c r="F12" s="71"/>
      <c r="G12" s="71"/>
    </row>
    <row r="13" spans="2:7" s="33" customFormat="1" ht="15" customHeight="1" x14ac:dyDescent="0.25">
      <c r="B13" s="71" t="s">
        <v>91</v>
      </c>
      <c r="C13" s="207"/>
      <c r="D13" s="75"/>
      <c r="E13" s="71"/>
      <c r="F13" s="71"/>
      <c r="G13" s="71"/>
    </row>
    <row r="14" spans="2:7" s="33" customFormat="1" ht="15" customHeight="1" x14ac:dyDescent="0.25">
      <c r="B14" s="71" t="s">
        <v>92</v>
      </c>
      <c r="C14" s="207" t="s">
        <v>528</v>
      </c>
      <c r="D14" s="75"/>
      <c r="E14" s="71"/>
      <c r="F14" s="71"/>
      <c r="G14" s="71"/>
    </row>
    <row r="15" spans="2:7" s="33" customFormat="1" ht="15" customHeight="1" x14ac:dyDescent="0.25">
      <c r="B15" s="71"/>
      <c r="C15" s="207"/>
      <c r="D15" s="75"/>
      <c r="E15" s="71"/>
      <c r="F15" s="71"/>
      <c r="G15" s="71"/>
    </row>
    <row r="16" spans="2:7" s="33" customFormat="1" ht="15" customHeight="1" x14ac:dyDescent="0.25">
      <c r="B16" s="71" t="s">
        <v>93</v>
      </c>
      <c r="C16" s="207" t="s">
        <v>529</v>
      </c>
      <c r="D16" s="75"/>
      <c r="E16" s="71"/>
      <c r="F16" s="71"/>
      <c r="G16" s="71"/>
    </row>
    <row r="17" spans="2:7" s="33" customFormat="1" ht="15" customHeight="1" x14ac:dyDescent="0.25">
      <c r="B17" s="71"/>
      <c r="C17" s="71"/>
      <c r="D17" s="71"/>
      <c r="E17" s="71"/>
      <c r="F17" s="71"/>
      <c r="G17" s="71"/>
    </row>
    <row r="18" spans="2:7" s="33" customFormat="1" ht="15" customHeight="1" x14ac:dyDescent="0.25">
      <c r="B18" s="71"/>
      <c r="C18" s="71"/>
      <c r="D18" s="71"/>
      <c r="E18" s="71"/>
      <c r="F18" s="71"/>
      <c r="G18" s="71"/>
    </row>
    <row r="19" spans="2:7" s="33" customFormat="1" ht="15" customHeight="1" x14ac:dyDescent="0.25">
      <c r="B19" s="71" t="s">
        <v>453</v>
      </c>
      <c r="C19" s="71"/>
      <c r="D19" s="75" t="s">
        <v>530</v>
      </c>
      <c r="E19" s="71"/>
      <c r="F19" s="71"/>
      <c r="G19" s="71"/>
    </row>
    <row r="20" spans="2:7" s="33" customFormat="1" ht="15" customHeight="1" x14ac:dyDescent="0.25">
      <c r="B20" s="71"/>
      <c r="C20" s="71"/>
      <c r="D20" s="75"/>
      <c r="E20" s="71"/>
      <c r="F20" s="71"/>
      <c r="G20" s="71"/>
    </row>
    <row r="21" spans="2:7" s="33" customFormat="1" ht="15" customHeight="1" x14ac:dyDescent="0.25">
      <c r="B21" s="240" t="s">
        <v>94</v>
      </c>
      <c r="C21" s="240"/>
      <c r="D21" s="240"/>
      <c r="E21" s="71"/>
      <c r="F21" s="71"/>
      <c r="G21" s="71"/>
    </row>
  </sheetData>
  <mergeCells count="3">
    <mergeCell ref="B8:D8"/>
    <mergeCell ref="B21:D21"/>
    <mergeCell ref="B5:D5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/>
  </sheetViews>
  <sheetFormatPr defaultColWidth="11.5546875" defaultRowHeight="13.2" x14ac:dyDescent="0.25"/>
  <cols>
    <col min="1" max="1" width="4.6640625" style="1" customWidth="1"/>
    <col min="2" max="2" width="28.6640625" style="1" customWidth="1"/>
    <col min="3" max="6" width="10.44140625" style="1" customWidth="1"/>
    <col min="7" max="7" width="28.6640625" style="1" customWidth="1"/>
    <col min="8" max="9" width="10.44140625" style="1" customWidth="1"/>
    <col min="10" max="11" width="10.44140625" customWidth="1"/>
    <col min="12" max="12" width="9.109375" customWidth="1"/>
    <col min="13" max="13" width="10.6640625" style="52" customWidth="1"/>
    <col min="14" max="251" width="9.109375" customWidth="1"/>
  </cols>
  <sheetData>
    <row r="1" spans="1:13" s="9" customFormat="1" ht="15" customHeight="1" x14ac:dyDescent="0.25">
      <c r="B1" s="12"/>
      <c r="C1" s="12"/>
      <c r="D1" s="12"/>
      <c r="E1" s="12"/>
      <c r="F1" s="12"/>
      <c r="G1" s="12"/>
      <c r="K1" s="2" t="s">
        <v>261</v>
      </c>
      <c r="M1" s="171"/>
    </row>
    <row r="2" spans="1:13" s="9" customFormat="1" ht="15" customHeight="1" x14ac:dyDescent="0.25">
      <c r="A2" s="1"/>
      <c r="B2" s="1"/>
      <c r="C2" s="1"/>
      <c r="D2" s="1"/>
      <c r="E2" s="1"/>
      <c r="F2" s="1"/>
      <c r="G2" s="1"/>
      <c r="K2" s="2" t="str">
        <f>'1. melléklet'!H2</f>
        <v>az 1/2026. (III.3.) önkormányzati rendelethez</v>
      </c>
      <c r="M2" s="171"/>
    </row>
    <row r="3" spans="1:13" s="9" customFormat="1" ht="6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M3" s="171"/>
    </row>
    <row r="4" spans="1:13" s="9" customFormat="1" ht="15" customHeight="1" x14ac:dyDescent="0.25">
      <c r="A4" s="217" t="s">
        <v>407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M4" s="171"/>
    </row>
    <row r="5" spans="1:13" s="9" customFormat="1" ht="6" customHeight="1" x14ac:dyDescent="0.25">
      <c r="A5" s="11"/>
      <c r="B5" s="12"/>
      <c r="C5" s="12"/>
      <c r="D5" s="12"/>
      <c r="E5" s="12"/>
      <c r="F5" s="12"/>
      <c r="G5" s="11"/>
      <c r="H5" s="12"/>
      <c r="I5" s="12"/>
      <c r="M5" s="171"/>
    </row>
    <row r="6" spans="1:13" s="9" customFormat="1" x14ac:dyDescent="0.25">
      <c r="A6" s="78"/>
      <c r="B6" s="78" t="s">
        <v>33</v>
      </c>
      <c r="C6" s="77" t="s">
        <v>34</v>
      </c>
      <c r="D6" s="77" t="s">
        <v>35</v>
      </c>
      <c r="E6" s="77" t="s">
        <v>36</v>
      </c>
      <c r="F6" s="77" t="s">
        <v>37</v>
      </c>
      <c r="G6" s="77" t="s">
        <v>38</v>
      </c>
      <c r="H6" s="77" t="s">
        <v>39</v>
      </c>
      <c r="I6" s="77" t="s">
        <v>40</v>
      </c>
      <c r="J6" s="77" t="s">
        <v>96</v>
      </c>
      <c r="K6" s="77" t="s">
        <v>41</v>
      </c>
      <c r="M6" s="171"/>
    </row>
    <row r="7" spans="1:13" s="9" customFormat="1" ht="58.5" customHeight="1" x14ac:dyDescent="0.25">
      <c r="A7" s="77">
        <v>1</v>
      </c>
      <c r="B7" s="78" t="s">
        <v>1</v>
      </c>
      <c r="C7" s="77" t="s">
        <v>500</v>
      </c>
      <c r="D7" s="77" t="s">
        <v>521</v>
      </c>
      <c r="E7" s="77" t="s">
        <v>522</v>
      </c>
      <c r="F7" s="77" t="s">
        <v>523</v>
      </c>
      <c r="G7" s="78" t="s">
        <v>1</v>
      </c>
      <c r="H7" s="77" t="s">
        <v>500</v>
      </c>
      <c r="I7" s="77" t="s">
        <v>521</v>
      </c>
      <c r="J7" s="77" t="s">
        <v>522</v>
      </c>
      <c r="K7" s="77" t="s">
        <v>523</v>
      </c>
      <c r="M7" s="171"/>
    </row>
    <row r="8" spans="1:13" s="9" customFormat="1" ht="15" customHeight="1" x14ac:dyDescent="0.25">
      <c r="A8" s="78">
        <v>2</v>
      </c>
      <c r="B8" s="74" t="s">
        <v>171</v>
      </c>
      <c r="C8" s="25">
        <f>'3. melléklet'!E10</f>
        <v>71953352</v>
      </c>
      <c r="D8" s="25">
        <f>'3. melléklet'!F10</f>
        <v>77098344</v>
      </c>
      <c r="E8" s="25">
        <f>'3. melléklet'!G10</f>
        <v>77098344</v>
      </c>
      <c r="F8" s="25">
        <f>'3. melléklet'!H10</f>
        <v>72483167</v>
      </c>
      <c r="G8" s="50" t="s">
        <v>49</v>
      </c>
      <c r="H8" s="25">
        <f>'3. melléklet'!E55+'4. melléklet'!E21</f>
        <v>131497883</v>
      </c>
      <c r="I8" s="25">
        <f>'3. melléklet'!F55+'4. melléklet'!F21</f>
        <v>135063535</v>
      </c>
      <c r="J8" s="25">
        <f>'3. melléklet'!G55+'4. melléklet'!G21</f>
        <v>134972055</v>
      </c>
      <c r="K8" s="25">
        <f>'3. melléklet'!H55+'4. melléklet'!H21</f>
        <v>141929417</v>
      </c>
      <c r="M8" s="171"/>
    </row>
    <row r="9" spans="1:13" s="9" customFormat="1" ht="24" x14ac:dyDescent="0.25">
      <c r="A9" s="77">
        <v>3</v>
      </c>
      <c r="B9" s="74" t="s">
        <v>292</v>
      </c>
      <c r="C9" s="25">
        <f>'3. melléklet'!E17</f>
        <v>5886500</v>
      </c>
      <c r="D9" s="25">
        <f>'3. melléklet'!F17</f>
        <v>22813192</v>
      </c>
      <c r="E9" s="25">
        <f>'3. melléklet'!G17</f>
        <v>22813192</v>
      </c>
      <c r="F9" s="25">
        <f>'3. melléklet'!H17</f>
        <v>15256684</v>
      </c>
      <c r="G9" s="50" t="s">
        <v>16</v>
      </c>
      <c r="H9" s="25">
        <f>'3. melléklet'!E66+'4. melléklet'!E32</f>
        <v>17576358</v>
      </c>
      <c r="I9" s="25">
        <f>'3. melléklet'!F66+'4. melléklet'!F32</f>
        <v>17382685</v>
      </c>
      <c r="J9" s="25">
        <f>'3. melléklet'!G66+'4. melléklet'!G32</f>
        <v>17382685</v>
      </c>
      <c r="K9" s="25">
        <f>'3. melléklet'!H66+'4. melléklet'!H32</f>
        <v>19743388</v>
      </c>
      <c r="M9" s="171"/>
    </row>
    <row r="10" spans="1:13" s="9" customFormat="1" ht="15" customHeight="1" x14ac:dyDescent="0.25">
      <c r="A10" s="78">
        <v>4</v>
      </c>
      <c r="B10" s="50" t="s">
        <v>179</v>
      </c>
      <c r="C10" s="25">
        <f>'3. melléklet'!E19</f>
        <v>83000000</v>
      </c>
      <c r="D10" s="25">
        <f>'3. melléklet'!F19</f>
        <v>108400000</v>
      </c>
      <c r="E10" s="25">
        <f>'3. melléklet'!G19</f>
        <v>108408787</v>
      </c>
      <c r="F10" s="25">
        <f>'3. melléklet'!H19</f>
        <v>104000000</v>
      </c>
      <c r="G10" s="50" t="s">
        <v>55</v>
      </c>
      <c r="H10" s="25">
        <f>'3. melléklet'!E67+'4. melléklet'!E33</f>
        <v>208842555</v>
      </c>
      <c r="I10" s="25">
        <f>'3. melléklet'!F67+'4. melléklet'!F33</f>
        <v>250046854</v>
      </c>
      <c r="J10" s="25">
        <f>'3. melléklet'!G67+'4. melléklet'!G33</f>
        <v>239202428</v>
      </c>
      <c r="K10" s="25">
        <f>'3. melléklet'!H67+'4. melléklet'!H33-9315000</f>
        <v>214512050</v>
      </c>
      <c r="M10" s="171"/>
    </row>
    <row r="11" spans="1:13" s="9" customFormat="1" ht="15" customHeight="1" x14ac:dyDescent="0.25">
      <c r="A11" s="77">
        <v>5</v>
      </c>
      <c r="B11" s="50" t="s">
        <v>180</v>
      </c>
      <c r="C11" s="25">
        <f>'3. melléklet'!E20</f>
        <v>70000000</v>
      </c>
      <c r="D11" s="25">
        <f>'3. melléklet'!F20</f>
        <v>71100000</v>
      </c>
      <c r="E11" s="25">
        <f>'3. melléklet'!G20</f>
        <v>71153270</v>
      </c>
      <c r="F11" s="25">
        <f>'3. melléklet'!H20</f>
        <v>75000000</v>
      </c>
      <c r="G11" s="50" t="s">
        <v>136</v>
      </c>
      <c r="H11" s="25">
        <f>'3. melléklet'!E78</f>
        <v>3000000</v>
      </c>
      <c r="I11" s="25">
        <f>'3. melléklet'!F78</f>
        <v>3000000</v>
      </c>
      <c r="J11" s="25">
        <f>'3. melléklet'!G78</f>
        <v>1928972</v>
      </c>
      <c r="K11" s="25">
        <f>'3. melléklet'!H78</f>
        <v>2500000</v>
      </c>
      <c r="M11" s="171"/>
    </row>
    <row r="12" spans="1:13" s="9" customFormat="1" ht="15" customHeight="1" x14ac:dyDescent="0.25">
      <c r="A12" s="78">
        <v>6</v>
      </c>
      <c r="B12" s="50" t="s">
        <v>186</v>
      </c>
      <c r="C12" s="25">
        <f>'3. melléklet'!E23</f>
        <v>1000000</v>
      </c>
      <c r="D12" s="25">
        <f>'3. melléklet'!F23</f>
        <v>900000</v>
      </c>
      <c r="E12" s="25">
        <f>'3. melléklet'!G23</f>
        <v>905319</v>
      </c>
      <c r="F12" s="25">
        <f>'3. melléklet'!H23</f>
        <v>1000000</v>
      </c>
      <c r="G12" s="50" t="s">
        <v>252</v>
      </c>
      <c r="H12" s="25">
        <f>'3. melléklet'!E80</f>
        <v>3318309</v>
      </c>
      <c r="I12" s="25">
        <f>'3. melléklet'!F80</f>
        <v>4557683</v>
      </c>
      <c r="J12" s="25">
        <f>'3. melléklet'!G80</f>
        <v>4557683</v>
      </c>
      <c r="K12" s="25">
        <f>'3. melléklet'!H80</f>
        <v>0</v>
      </c>
      <c r="M12" s="171"/>
    </row>
    <row r="13" spans="1:13" s="9" customFormat="1" ht="24" x14ac:dyDescent="0.25">
      <c r="A13" s="77">
        <v>7</v>
      </c>
      <c r="B13" s="50" t="s">
        <v>3</v>
      </c>
      <c r="C13" s="25">
        <f>'3. melléklet'!E24+'4. melléklet'!E9</f>
        <v>174765793</v>
      </c>
      <c r="D13" s="25">
        <f>'3. melléklet'!F24+'4. melléklet'!F9</f>
        <v>221387602</v>
      </c>
      <c r="E13" s="25">
        <f>'3. melléklet'!G24+'4. melléklet'!G9</f>
        <v>221401862</v>
      </c>
      <c r="F13" s="25">
        <f>'3. melléklet'!H24+'4. melléklet'!H9</f>
        <v>168648742</v>
      </c>
      <c r="G13" s="74" t="s">
        <v>287</v>
      </c>
      <c r="H13" s="25">
        <f>'3. melléklet'!E81</f>
        <v>35526434</v>
      </c>
      <c r="I13" s="25">
        <f>'3. melléklet'!F81</f>
        <v>37326002</v>
      </c>
      <c r="J13" s="25">
        <f>'3. melléklet'!G81</f>
        <v>36908754</v>
      </c>
      <c r="K13" s="25">
        <f>'3. melléklet'!H81</f>
        <v>49114639</v>
      </c>
      <c r="M13" s="171"/>
    </row>
    <row r="14" spans="1:13" s="9" customFormat="1" ht="24" x14ac:dyDescent="0.25">
      <c r="A14" s="78">
        <v>8</v>
      </c>
      <c r="B14" s="74" t="s">
        <v>202</v>
      </c>
      <c r="C14" s="55">
        <f>'3. melléklet'!E35</f>
        <v>7078581</v>
      </c>
      <c r="D14" s="55">
        <f>'3. melléklet'!F35</f>
        <v>7118581</v>
      </c>
      <c r="E14" s="55">
        <f>'3. melléklet'!G35</f>
        <v>7118771</v>
      </c>
      <c r="F14" s="55">
        <f>'3. melléklet'!H35</f>
        <v>7000000</v>
      </c>
      <c r="G14" s="74" t="s">
        <v>288</v>
      </c>
      <c r="H14" s="25">
        <f>'3. melléklet'!E82</f>
        <v>9150000</v>
      </c>
      <c r="I14" s="25">
        <f>'3. melléklet'!F82</f>
        <v>9875000</v>
      </c>
      <c r="J14" s="25">
        <f>'3. melléklet'!G82</f>
        <v>9488865</v>
      </c>
      <c r="K14" s="25">
        <f>'3. melléklet'!H82</f>
        <v>10150000</v>
      </c>
      <c r="M14" s="72"/>
    </row>
    <row r="15" spans="1:13" s="9" customFormat="1" ht="15" customHeight="1" x14ac:dyDescent="0.25">
      <c r="A15" s="77">
        <v>9</v>
      </c>
      <c r="B15" s="50"/>
      <c r="C15" s="55"/>
      <c r="D15" s="55"/>
      <c r="E15" s="55"/>
      <c r="F15" s="55"/>
      <c r="G15" s="50" t="s">
        <v>476</v>
      </c>
      <c r="H15" s="25">
        <f>'3. melléklet'!E83</f>
        <v>98794101</v>
      </c>
      <c r="I15" s="25">
        <f>'3. melléklet'!F83</f>
        <v>326463389</v>
      </c>
      <c r="J15" s="25">
        <f>'3. melléklet'!G83</f>
        <v>0</v>
      </c>
      <c r="K15" s="25">
        <f>'6. melléklet'!E9</f>
        <v>5439099</v>
      </c>
      <c r="M15" s="72"/>
    </row>
    <row r="16" spans="1:13" s="9" customFormat="1" ht="15" customHeight="1" x14ac:dyDescent="0.25">
      <c r="A16" s="78">
        <v>10</v>
      </c>
      <c r="B16" s="50" t="s">
        <v>22</v>
      </c>
      <c r="C16" s="25">
        <f>SUM(C8:C15)</f>
        <v>413684226</v>
      </c>
      <c r="D16" s="25">
        <f>SUM(D8:D15)</f>
        <v>508817719</v>
      </c>
      <c r="E16" s="25">
        <f>SUM(E8:E15)</f>
        <v>508899545</v>
      </c>
      <c r="F16" s="25">
        <f>SUM(F8:F15)</f>
        <v>443388593</v>
      </c>
      <c r="G16" s="50"/>
      <c r="H16" s="25"/>
      <c r="I16" s="25"/>
      <c r="J16" s="25"/>
      <c r="K16" s="25"/>
      <c r="M16" s="171"/>
    </row>
    <row r="17" spans="1:13" s="9" customFormat="1" ht="15" customHeight="1" x14ac:dyDescent="0.25">
      <c r="A17" s="77">
        <v>11</v>
      </c>
      <c r="B17" s="50" t="s">
        <v>9</v>
      </c>
      <c r="C17" s="25">
        <v>0</v>
      </c>
      <c r="D17" s="25">
        <v>0</v>
      </c>
      <c r="E17" s="25">
        <v>0</v>
      </c>
      <c r="F17" s="25">
        <v>0</v>
      </c>
      <c r="G17" s="50"/>
      <c r="H17" s="50"/>
      <c r="I17" s="50"/>
      <c r="J17" s="50"/>
      <c r="K17" s="50"/>
      <c r="M17" s="171"/>
    </row>
    <row r="18" spans="1:13" s="9" customFormat="1" ht="15" customHeight="1" x14ac:dyDescent="0.25">
      <c r="A18" s="78">
        <v>12</v>
      </c>
      <c r="B18" s="49" t="s">
        <v>24</v>
      </c>
      <c r="C18" s="27">
        <f>SUM(C16:C17)</f>
        <v>413684226</v>
      </c>
      <c r="D18" s="27">
        <f t="shared" ref="D18:E18" si="0">SUM(D16:D17)</f>
        <v>508817719</v>
      </c>
      <c r="E18" s="27">
        <f t="shared" si="0"/>
        <v>508899545</v>
      </c>
      <c r="F18" s="27">
        <f>SUM(F16:F17)</f>
        <v>443388593</v>
      </c>
      <c r="G18" s="49" t="s">
        <v>23</v>
      </c>
      <c r="H18" s="27">
        <f>SUM(H8:H17)</f>
        <v>507705640</v>
      </c>
      <c r="I18" s="27">
        <f>SUM(I8:I17)</f>
        <v>783715148</v>
      </c>
      <c r="J18" s="27">
        <f>SUM(J8:J17)</f>
        <v>444441442</v>
      </c>
      <c r="K18" s="27">
        <f>SUM(K8:K17)</f>
        <v>443388593</v>
      </c>
      <c r="M18" s="72"/>
    </row>
    <row r="19" spans="1:13" s="9" customFormat="1" ht="24" x14ac:dyDescent="0.25">
      <c r="A19" s="77">
        <v>13</v>
      </c>
      <c r="B19" s="74" t="s">
        <v>282</v>
      </c>
      <c r="C19" s="25">
        <f>'3. melléklet'!E39</f>
        <v>0</v>
      </c>
      <c r="D19" s="25">
        <f>'3. melléklet'!F39</f>
        <v>0</v>
      </c>
      <c r="E19" s="25">
        <f>'3. melléklet'!G39</f>
        <v>0</v>
      </c>
      <c r="F19" s="25">
        <f>'3. melléklet'!H39</f>
        <v>0</v>
      </c>
      <c r="G19" s="50" t="s">
        <v>84</v>
      </c>
      <c r="H19" s="25">
        <f>'3. melléklet'!E85</f>
        <v>84603828</v>
      </c>
      <c r="I19" s="25">
        <f>'3. melléklet'!F85</f>
        <v>93573036</v>
      </c>
      <c r="J19" s="25">
        <f>'3. melléklet'!G85</f>
        <v>60973449</v>
      </c>
      <c r="K19" s="25">
        <f>'3. melléklet'!H85</f>
        <v>97598950</v>
      </c>
      <c r="M19" s="72"/>
    </row>
    <row r="20" spans="1:13" s="9" customFormat="1" ht="24" x14ac:dyDescent="0.25">
      <c r="A20" s="78">
        <v>14</v>
      </c>
      <c r="B20" s="74" t="s">
        <v>289</v>
      </c>
      <c r="C20" s="25">
        <f>'3. melléklet'!E40</f>
        <v>0</v>
      </c>
      <c r="D20" s="25">
        <f>'3. melléklet'!F40</f>
        <v>7814880</v>
      </c>
      <c r="E20" s="25">
        <f>'3. melléklet'!G40</f>
        <v>7814880</v>
      </c>
      <c r="F20" s="25">
        <f>'3. melléklet'!H40</f>
        <v>39106510</v>
      </c>
      <c r="G20" s="202" t="s">
        <v>487</v>
      </c>
      <c r="H20" s="203">
        <v>0</v>
      </c>
      <c r="I20" s="203">
        <v>0</v>
      </c>
      <c r="J20" s="203">
        <v>0</v>
      </c>
      <c r="K20" s="203">
        <v>9315000</v>
      </c>
      <c r="M20" s="72"/>
    </row>
    <row r="21" spans="1:13" s="9" customFormat="1" ht="15" customHeight="1" x14ac:dyDescent="0.25">
      <c r="A21" s="77">
        <v>15</v>
      </c>
      <c r="B21" s="50" t="s">
        <v>248</v>
      </c>
      <c r="C21" s="25">
        <f>'3. melléklet'!E41</f>
        <v>0</v>
      </c>
      <c r="D21" s="25">
        <f>'3. melléklet'!F41</f>
        <v>180032000</v>
      </c>
      <c r="E21" s="25">
        <f>'3. melléklet'!G41</f>
        <v>180032000</v>
      </c>
      <c r="F21" s="25">
        <f>'3. melléklet'!H41</f>
        <v>0</v>
      </c>
      <c r="G21" s="50" t="s">
        <v>158</v>
      </c>
      <c r="H21" s="25">
        <f>'3. melléklet'!E92</f>
        <v>33848640</v>
      </c>
      <c r="I21" s="25">
        <f>'3. melléklet'!F92</f>
        <v>34103009</v>
      </c>
      <c r="J21" s="25">
        <f>'3. melléklet'!G92</f>
        <v>7894792</v>
      </c>
      <c r="K21" s="25">
        <f>'3. melléklet'!H92</f>
        <v>33085540</v>
      </c>
      <c r="M21" s="72"/>
    </row>
    <row r="22" spans="1:13" s="9" customFormat="1" ht="15" customHeight="1" x14ac:dyDescent="0.25">
      <c r="A22" s="78">
        <v>16</v>
      </c>
      <c r="B22" s="50" t="s">
        <v>206</v>
      </c>
      <c r="C22" s="25">
        <f>'3. melléklet'!E44</f>
        <v>65040</v>
      </c>
      <c r="D22" s="25">
        <f>'3. melléklet'!F44</f>
        <v>0</v>
      </c>
      <c r="E22" s="25">
        <f>'3. melléklet'!G44</f>
        <v>0</v>
      </c>
      <c r="F22" s="25">
        <f>'3. melléklet'!H44</f>
        <v>65040</v>
      </c>
      <c r="G22" s="50" t="s">
        <v>61</v>
      </c>
      <c r="H22" s="25">
        <f>'3. melléklet'!E96</f>
        <v>0</v>
      </c>
      <c r="I22" s="25">
        <f>'3. melléklet'!F96</f>
        <v>0</v>
      </c>
      <c r="J22" s="25">
        <f>'3. melléklet'!G96</f>
        <v>0</v>
      </c>
      <c r="K22" s="25">
        <f>'3. melléklet'!H96</f>
        <v>500000</v>
      </c>
      <c r="M22" s="72"/>
    </row>
    <row r="23" spans="1:13" s="9" customFormat="1" ht="15" customHeight="1" x14ac:dyDescent="0.25">
      <c r="A23" s="77">
        <v>17</v>
      </c>
      <c r="B23" s="50" t="s">
        <v>25</v>
      </c>
      <c r="C23" s="25">
        <f>SUM(C19:C22)</f>
        <v>65040</v>
      </c>
      <c r="D23" s="25">
        <f t="shared" ref="D23:E23" si="1">SUM(D19:D22)</f>
        <v>187846880</v>
      </c>
      <c r="E23" s="25">
        <f t="shared" si="1"/>
        <v>187846880</v>
      </c>
      <c r="F23" s="25">
        <f>SUM(F19:F22)</f>
        <v>39171550</v>
      </c>
      <c r="G23" s="204" t="s">
        <v>477</v>
      </c>
      <c r="H23" s="205">
        <v>0</v>
      </c>
      <c r="I23" s="205">
        <v>0</v>
      </c>
      <c r="J23" s="205">
        <v>0</v>
      </c>
      <c r="K23" s="205">
        <f>'6. melléklet'!E10+'6. melléklet'!E13</f>
        <v>294517644</v>
      </c>
      <c r="M23" s="171"/>
    </row>
    <row r="24" spans="1:13" s="9" customFormat="1" ht="15" customHeight="1" x14ac:dyDescent="0.25">
      <c r="A24" s="78">
        <v>18</v>
      </c>
      <c r="B24" s="50" t="s">
        <v>9</v>
      </c>
      <c r="C24" s="25">
        <v>212408842</v>
      </c>
      <c r="D24" s="25">
        <v>212408842</v>
      </c>
      <c r="E24" s="25">
        <v>212408842</v>
      </c>
      <c r="F24" s="25">
        <v>395845584</v>
      </c>
      <c r="G24" s="50"/>
      <c r="H24" s="55"/>
      <c r="I24" s="55"/>
      <c r="J24" s="55"/>
      <c r="K24" s="55"/>
      <c r="M24" s="171"/>
    </row>
    <row r="25" spans="1:13" s="9" customFormat="1" ht="15" customHeight="1" x14ac:dyDescent="0.25">
      <c r="A25" s="77">
        <v>19</v>
      </c>
      <c r="B25" s="49" t="s">
        <v>26</v>
      </c>
      <c r="C25" s="27">
        <f>SUM(C23:C24)</f>
        <v>212473882</v>
      </c>
      <c r="D25" s="27">
        <f>SUM(D23:D24)</f>
        <v>400255722</v>
      </c>
      <c r="E25" s="27">
        <f>SUM(E23:E24)</f>
        <v>400255722</v>
      </c>
      <c r="F25" s="27">
        <f>SUM(F23:F24)</f>
        <v>435017134</v>
      </c>
      <c r="G25" s="49" t="s">
        <v>27</v>
      </c>
      <c r="H25" s="27">
        <f>SUM(H19:H23)</f>
        <v>118452468</v>
      </c>
      <c r="I25" s="27">
        <f>SUM(I19:I23)</f>
        <v>127676045</v>
      </c>
      <c r="J25" s="27">
        <f>SUM(J19:J23)</f>
        <v>68868241</v>
      </c>
      <c r="K25" s="27">
        <f>SUM(K19:K23)</f>
        <v>435017134</v>
      </c>
      <c r="M25" s="72"/>
    </row>
    <row r="26" spans="1:13" s="9" customFormat="1" ht="15" customHeight="1" x14ac:dyDescent="0.25">
      <c r="A26" s="78">
        <v>20</v>
      </c>
      <c r="B26" s="50" t="s">
        <v>275</v>
      </c>
      <c r="C26" s="55">
        <f>'3. melléklet'!E50+'3. melléklet'!E48+'3. melléklet'!E51</f>
        <v>0</v>
      </c>
      <c r="D26" s="55">
        <f>'3. melléklet'!F50+'3. melléklet'!F48+'3. melléklet'!F51</f>
        <v>4725923</v>
      </c>
      <c r="E26" s="55">
        <f>'3. melléklet'!G50+'3. melléklet'!G48+'3. melléklet'!G51</f>
        <v>4725923</v>
      </c>
      <c r="F26" s="55">
        <f>'3. melléklet'!H50+'3. melléklet'!H48+'3. melléklet'!H51</f>
        <v>0</v>
      </c>
      <c r="G26" s="50" t="s">
        <v>15</v>
      </c>
      <c r="H26" s="55">
        <f>'3. melléklet'!E100+'3. melléklet'!E99+'3. melléklet'!E102</f>
        <v>2171220</v>
      </c>
      <c r="I26" s="55">
        <f>'3. melléklet'!F100+'3. melléklet'!F99+'3. melléklet'!F102</f>
        <v>4579391</v>
      </c>
      <c r="J26" s="55">
        <f>'3. melléklet'!G100+'3. melléklet'!G99+'3. melléklet'!G102</f>
        <v>4579391</v>
      </c>
      <c r="K26" s="55">
        <f>'3. melléklet'!H100+'3. melléklet'!H99+'3. melléklet'!H102</f>
        <v>2317752</v>
      </c>
      <c r="M26" s="171"/>
    </row>
    <row r="27" spans="1:13" s="9" customFormat="1" ht="15" customHeight="1" x14ac:dyDescent="0.25">
      <c r="A27" s="77">
        <v>21</v>
      </c>
      <c r="B27" s="50" t="s">
        <v>9</v>
      </c>
      <c r="C27" s="55">
        <v>2171220</v>
      </c>
      <c r="D27" s="55">
        <v>2171220</v>
      </c>
      <c r="E27" s="55">
        <v>2171220</v>
      </c>
      <c r="F27" s="55">
        <v>2317752</v>
      </c>
      <c r="G27" s="50"/>
      <c r="H27" s="50"/>
      <c r="I27" s="25"/>
      <c r="J27" s="25"/>
      <c r="K27" s="25"/>
      <c r="M27" s="171"/>
    </row>
    <row r="28" spans="1:13" s="9" customFormat="1" ht="15" customHeight="1" x14ac:dyDescent="0.25">
      <c r="A28" s="78">
        <v>22</v>
      </c>
      <c r="B28" s="49" t="s">
        <v>276</v>
      </c>
      <c r="C28" s="27">
        <f>SUM(C26:C27)</f>
        <v>2171220</v>
      </c>
      <c r="D28" s="27">
        <f t="shared" ref="D28:F28" si="2">SUM(D26:D27)</f>
        <v>6897143</v>
      </c>
      <c r="E28" s="27">
        <f t="shared" si="2"/>
        <v>6897143</v>
      </c>
      <c r="F28" s="27">
        <f t="shared" si="2"/>
        <v>2317752</v>
      </c>
      <c r="G28" s="49" t="s">
        <v>277</v>
      </c>
      <c r="H28" s="27">
        <f>SUM(H26:H27)</f>
        <v>2171220</v>
      </c>
      <c r="I28" s="27">
        <f>SUM(I26:I27)</f>
        <v>4579391</v>
      </c>
      <c r="J28" s="27">
        <f>SUM(J26:J27)</f>
        <v>4579391</v>
      </c>
      <c r="K28" s="27">
        <f>SUM(K26:K27)</f>
        <v>2317752</v>
      </c>
      <c r="M28" s="171"/>
    </row>
    <row r="29" spans="1:13" x14ac:dyDescent="0.25">
      <c r="A29" s="159">
        <v>23</v>
      </c>
      <c r="B29" s="89" t="s">
        <v>45</v>
      </c>
      <c r="C29" s="86">
        <f>C18+C25+C28</f>
        <v>628329328</v>
      </c>
      <c r="D29" s="86">
        <f>D18+D25+D28</f>
        <v>915970584</v>
      </c>
      <c r="E29" s="86">
        <f>E18+E25+E28</f>
        <v>916052410</v>
      </c>
      <c r="F29" s="86">
        <f>F18+F25+F28</f>
        <v>880723479</v>
      </c>
      <c r="G29" s="89" t="s">
        <v>45</v>
      </c>
      <c r="H29" s="88">
        <f>H18+H25+H28</f>
        <v>628329328</v>
      </c>
      <c r="I29" s="88">
        <f>I18+I25+I28</f>
        <v>915970584</v>
      </c>
      <c r="J29" s="88">
        <f>J18+J25+J28</f>
        <v>517889074</v>
      </c>
      <c r="K29" s="88">
        <f>K18+K25+K28</f>
        <v>880723479</v>
      </c>
    </row>
    <row r="30" spans="1:13" x14ac:dyDescent="0.25">
      <c r="G30"/>
      <c r="H30"/>
      <c r="I30"/>
    </row>
    <row r="31" spans="1:13" x14ac:dyDescent="0.25">
      <c r="D31" s="23"/>
      <c r="G31"/>
      <c r="H31"/>
      <c r="I31"/>
    </row>
    <row r="32" spans="1:13" x14ac:dyDescent="0.25">
      <c r="G32"/>
      <c r="H32"/>
      <c r="I32"/>
    </row>
    <row r="33" spans="5:9" x14ac:dyDescent="0.25">
      <c r="G33"/>
      <c r="H33"/>
      <c r="I33"/>
    </row>
    <row r="34" spans="5:9" x14ac:dyDescent="0.25">
      <c r="E34" s="23"/>
      <c r="G34"/>
      <c r="H34"/>
      <c r="I34"/>
    </row>
    <row r="35" spans="5:9" x14ac:dyDescent="0.25">
      <c r="G35"/>
      <c r="H35"/>
      <c r="I35"/>
    </row>
    <row r="36" spans="5:9" x14ac:dyDescent="0.25">
      <c r="G36"/>
      <c r="H36"/>
      <c r="I36"/>
    </row>
    <row r="37" spans="5:9" x14ac:dyDescent="0.25">
      <c r="G37"/>
      <c r="H37"/>
      <c r="I37"/>
    </row>
  </sheetData>
  <sheetProtection selectLockedCells="1" selectUnlockedCells="1"/>
  <mergeCells count="1">
    <mergeCell ref="A4:K4"/>
  </mergeCells>
  <phoneticPr fontId="15" type="noConversion"/>
  <pageMargins left="0.25" right="0.25" top="0.75" bottom="0.75" header="0.3" footer="0.3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zoomScaleNormal="100" workbookViewId="0"/>
  </sheetViews>
  <sheetFormatPr defaultRowHeight="15" customHeight="1" x14ac:dyDescent="0.25"/>
  <cols>
    <col min="1" max="1" width="5.33203125" style="1" customWidth="1"/>
    <col min="2" max="2" width="5.6640625" style="1" customWidth="1"/>
    <col min="3" max="3" width="36.33203125" style="1" customWidth="1"/>
    <col min="4" max="4" width="5.6640625" style="1" customWidth="1"/>
    <col min="5" max="7" width="10.44140625" style="1" customWidth="1"/>
    <col min="8" max="8" width="10.44140625" style="61" customWidth="1"/>
    <col min="9" max="9" width="8.6640625" customWidth="1"/>
    <col min="10" max="10" width="9.109375" customWidth="1"/>
    <col min="11" max="11" width="11.109375" style="68" bestFit="1" customWidth="1"/>
    <col min="12" max="12" width="11.109375" bestFit="1" customWidth="1"/>
    <col min="13" max="13" width="8.88671875" customWidth="1"/>
  </cols>
  <sheetData>
    <row r="1" spans="1:12" ht="15" customHeight="1" x14ac:dyDescent="0.25">
      <c r="H1" s="60"/>
      <c r="I1" s="2" t="s">
        <v>366</v>
      </c>
    </row>
    <row r="2" spans="1:12" ht="15" customHeight="1" x14ac:dyDescent="0.25">
      <c r="I2" s="2" t="str">
        <f>'1. melléklet'!H2</f>
        <v>az 1/2026. (III.3.) önkormányzati rendelethez</v>
      </c>
    </row>
    <row r="3" spans="1:12" ht="6.75" customHeight="1" x14ac:dyDescent="0.25">
      <c r="I3" s="2"/>
    </row>
    <row r="4" spans="1:12" ht="15" customHeight="1" x14ac:dyDescent="0.25">
      <c r="A4" s="217" t="s">
        <v>520</v>
      </c>
      <c r="B4" s="217"/>
      <c r="C4" s="217"/>
      <c r="D4" s="217"/>
      <c r="E4" s="217"/>
      <c r="F4" s="217"/>
      <c r="G4" s="217"/>
      <c r="H4" s="217"/>
      <c r="I4" s="217"/>
    </row>
    <row r="5" spans="1:12" ht="6.6" customHeight="1" x14ac:dyDescent="0.25">
      <c r="A5" s="11"/>
      <c r="B5" s="11"/>
      <c r="C5" s="14"/>
      <c r="D5" s="14"/>
      <c r="E5" s="10"/>
      <c r="F5" s="10"/>
      <c r="G5" s="10"/>
      <c r="H5" s="62"/>
      <c r="I5" s="4"/>
    </row>
    <row r="6" spans="1:12" ht="15" customHeight="1" x14ac:dyDescent="0.25">
      <c r="A6" s="77"/>
      <c r="B6" s="78" t="s">
        <v>33</v>
      </c>
      <c r="C6" s="78" t="s">
        <v>317</v>
      </c>
      <c r="D6" s="78" t="s">
        <v>35</v>
      </c>
      <c r="E6" s="78" t="s">
        <v>36</v>
      </c>
      <c r="F6" s="78" t="s">
        <v>37</v>
      </c>
      <c r="G6" s="78" t="s">
        <v>38</v>
      </c>
      <c r="H6" s="78" t="s">
        <v>39</v>
      </c>
      <c r="I6" s="77" t="s">
        <v>40</v>
      </c>
    </row>
    <row r="7" spans="1:12" ht="40.799999999999997" x14ac:dyDescent="0.25">
      <c r="A7" s="78">
        <v>1</v>
      </c>
      <c r="B7" s="77" t="s">
        <v>0</v>
      </c>
      <c r="C7" s="78" t="s">
        <v>1</v>
      </c>
      <c r="D7" s="77" t="s">
        <v>106</v>
      </c>
      <c r="E7" s="77" t="s">
        <v>500</v>
      </c>
      <c r="F7" s="77" t="s">
        <v>521</v>
      </c>
      <c r="G7" s="77" t="s">
        <v>522</v>
      </c>
      <c r="H7" s="77" t="s">
        <v>523</v>
      </c>
      <c r="I7" s="79" t="s">
        <v>524</v>
      </c>
    </row>
    <row r="8" spans="1:12" ht="15" customHeight="1" x14ac:dyDescent="0.25">
      <c r="A8" s="78">
        <v>2</v>
      </c>
      <c r="B8" s="223" t="s">
        <v>2</v>
      </c>
      <c r="C8" s="223"/>
      <c r="D8" s="223"/>
      <c r="E8" s="223"/>
      <c r="F8" s="223"/>
      <c r="G8" s="223"/>
      <c r="H8" s="223"/>
      <c r="I8" s="223"/>
      <c r="K8"/>
    </row>
    <row r="9" spans="1:12" ht="15" customHeight="1" x14ac:dyDescent="0.25">
      <c r="A9" s="78">
        <v>3</v>
      </c>
      <c r="B9" s="90" t="s">
        <v>168</v>
      </c>
      <c r="C9" s="80" t="s">
        <v>169</v>
      </c>
      <c r="D9" s="80" t="s">
        <v>170</v>
      </c>
      <c r="E9" s="76">
        <f t="shared" ref="E9" si="0">E10+E17</f>
        <v>77839852</v>
      </c>
      <c r="F9" s="76">
        <f t="shared" ref="F9:H9" si="1">F10+F17</f>
        <v>99911536</v>
      </c>
      <c r="G9" s="76">
        <f t="shared" si="1"/>
        <v>99911536</v>
      </c>
      <c r="H9" s="76">
        <f t="shared" si="1"/>
        <v>87739851</v>
      </c>
      <c r="I9" s="81">
        <f>H9/F9</f>
        <v>0.87817537906733811</v>
      </c>
      <c r="L9" s="28"/>
    </row>
    <row r="10" spans="1:12" ht="15" customHeight="1" x14ac:dyDescent="0.25">
      <c r="A10" s="78">
        <v>4</v>
      </c>
      <c r="B10" s="93" t="s">
        <v>50</v>
      </c>
      <c r="C10" s="50" t="s">
        <v>171</v>
      </c>
      <c r="D10" s="50" t="s">
        <v>172</v>
      </c>
      <c r="E10" s="25">
        <f t="shared" ref="E10:F10" si="2">SUM(E11:E16)</f>
        <v>71953352</v>
      </c>
      <c r="F10" s="25">
        <f t="shared" si="2"/>
        <v>77098344</v>
      </c>
      <c r="G10" s="25">
        <f t="shared" ref="G10" si="3">SUM(G11:G16)</f>
        <v>77098344</v>
      </c>
      <c r="H10" s="25">
        <f t="shared" ref="H10" si="4">SUM(H11:H16)</f>
        <v>72483167</v>
      </c>
      <c r="I10" s="82">
        <f t="shared" ref="I10:I15" si="5">H10/F10</f>
        <v>0.94013909040640353</v>
      </c>
      <c r="L10" s="28"/>
    </row>
    <row r="11" spans="1:12" ht="24" x14ac:dyDescent="0.25">
      <c r="A11" s="78">
        <v>5</v>
      </c>
      <c r="B11" s="102" t="s">
        <v>320</v>
      </c>
      <c r="C11" s="91" t="s">
        <v>354</v>
      </c>
      <c r="D11" s="111" t="s">
        <v>358</v>
      </c>
      <c r="E11" s="26">
        <v>26101370</v>
      </c>
      <c r="F11" s="26">
        <v>37337110</v>
      </c>
      <c r="G11" s="26">
        <v>37337110</v>
      </c>
      <c r="H11" s="26">
        <v>30601021</v>
      </c>
      <c r="I11" s="84">
        <f t="shared" si="5"/>
        <v>0.81958729532092867</v>
      </c>
      <c r="L11" s="28"/>
    </row>
    <row r="12" spans="1:12" ht="24" x14ac:dyDescent="0.25">
      <c r="A12" s="78">
        <v>6</v>
      </c>
      <c r="B12" s="102" t="s">
        <v>321</v>
      </c>
      <c r="C12" s="91" t="s">
        <v>355</v>
      </c>
      <c r="D12" s="111" t="s">
        <v>359</v>
      </c>
      <c r="E12" s="26">
        <v>30100646</v>
      </c>
      <c r="F12" s="26">
        <v>30362358</v>
      </c>
      <c r="G12" s="26">
        <v>30362358</v>
      </c>
      <c r="H12" s="26">
        <v>31988984</v>
      </c>
      <c r="I12" s="84">
        <f t="shared" si="5"/>
        <v>1.0535737705220392</v>
      </c>
      <c r="L12" s="28"/>
    </row>
    <row r="13" spans="1:12" ht="36" x14ac:dyDescent="0.25">
      <c r="A13" s="78">
        <v>7</v>
      </c>
      <c r="B13" s="102" t="s">
        <v>322</v>
      </c>
      <c r="C13" s="91" t="s">
        <v>356</v>
      </c>
      <c r="D13" s="111" t="s">
        <v>360</v>
      </c>
      <c r="E13" s="26">
        <v>2998480</v>
      </c>
      <c r="F13" s="26">
        <v>3462578</v>
      </c>
      <c r="G13" s="26">
        <v>3462578</v>
      </c>
      <c r="H13" s="26">
        <v>3120131</v>
      </c>
      <c r="I13" s="84">
        <f t="shared" si="5"/>
        <v>0.90110056726519949</v>
      </c>
      <c r="L13" s="28"/>
    </row>
    <row r="14" spans="1:12" ht="24" x14ac:dyDescent="0.25">
      <c r="A14" s="78">
        <v>8</v>
      </c>
      <c r="B14" s="102" t="s">
        <v>323</v>
      </c>
      <c r="C14" s="91" t="s">
        <v>357</v>
      </c>
      <c r="D14" s="111" t="s">
        <v>361</v>
      </c>
      <c r="E14" s="26">
        <v>5216208</v>
      </c>
      <c r="F14" s="26">
        <v>5216208</v>
      </c>
      <c r="G14" s="26">
        <v>5216208</v>
      </c>
      <c r="H14" s="26">
        <v>6773031</v>
      </c>
      <c r="I14" s="84">
        <f t="shared" si="5"/>
        <v>1.2984587654480035</v>
      </c>
      <c r="L14" s="28"/>
    </row>
    <row r="15" spans="1:12" ht="24" x14ac:dyDescent="0.25">
      <c r="A15" s="78">
        <v>9</v>
      </c>
      <c r="B15" s="102" t="s">
        <v>324</v>
      </c>
      <c r="C15" s="91" t="s">
        <v>310</v>
      </c>
      <c r="D15" s="111" t="s">
        <v>362</v>
      </c>
      <c r="E15" s="26">
        <v>7391848</v>
      </c>
      <c r="F15" s="26">
        <v>720090</v>
      </c>
      <c r="G15" s="26">
        <v>720090</v>
      </c>
      <c r="H15" s="26">
        <v>0</v>
      </c>
      <c r="I15" s="84">
        <f t="shared" si="5"/>
        <v>0</v>
      </c>
      <c r="L15" s="28"/>
    </row>
    <row r="16" spans="1:12" ht="15" customHeight="1" x14ac:dyDescent="0.25">
      <c r="A16" s="78">
        <v>10</v>
      </c>
      <c r="B16" s="102" t="s">
        <v>325</v>
      </c>
      <c r="C16" s="91" t="s">
        <v>339</v>
      </c>
      <c r="D16" s="110" t="s">
        <v>363</v>
      </c>
      <c r="E16" s="26">
        <v>144800</v>
      </c>
      <c r="F16" s="26">
        <v>0</v>
      </c>
      <c r="G16" s="26">
        <v>0</v>
      </c>
      <c r="H16" s="26">
        <v>0</v>
      </c>
      <c r="I16" s="158"/>
      <c r="L16" s="28"/>
    </row>
    <row r="17" spans="1:12" s="48" customFormat="1" ht="15" customHeight="1" x14ac:dyDescent="0.25">
      <c r="A17" s="78">
        <v>11</v>
      </c>
      <c r="B17" s="93" t="s">
        <v>51</v>
      </c>
      <c r="C17" s="50" t="s">
        <v>174</v>
      </c>
      <c r="D17" s="50" t="s">
        <v>173</v>
      </c>
      <c r="E17" s="25">
        <v>5886500</v>
      </c>
      <c r="F17" s="25">
        <v>22813192</v>
      </c>
      <c r="G17" s="25">
        <v>22813192</v>
      </c>
      <c r="H17" s="25">
        <v>15256684</v>
      </c>
      <c r="I17" s="82">
        <f>H17/F17</f>
        <v>0.6687658614366635</v>
      </c>
      <c r="K17" s="68"/>
    </row>
    <row r="18" spans="1:12" ht="15" customHeight="1" x14ac:dyDescent="0.25">
      <c r="A18" s="78">
        <v>12</v>
      </c>
      <c r="B18" s="90" t="s">
        <v>5</v>
      </c>
      <c r="C18" s="80" t="s">
        <v>6</v>
      </c>
      <c r="D18" s="80" t="s">
        <v>181</v>
      </c>
      <c r="E18" s="76">
        <f>E19+E20+E23</f>
        <v>154000000</v>
      </c>
      <c r="F18" s="76">
        <f>F19+F20+F23</f>
        <v>180400000</v>
      </c>
      <c r="G18" s="76">
        <f>G19+G20+G23</f>
        <v>180467376</v>
      </c>
      <c r="H18" s="76">
        <f>H19+H20+H23</f>
        <v>180000000</v>
      </c>
      <c r="I18" s="81">
        <f>H18/F18</f>
        <v>0.99778270509977829</v>
      </c>
    </row>
    <row r="19" spans="1:12" ht="15" customHeight="1" x14ac:dyDescent="0.25">
      <c r="A19" s="78">
        <v>13</v>
      </c>
      <c r="B19" s="93" t="s">
        <v>7</v>
      </c>
      <c r="C19" s="50" t="s">
        <v>179</v>
      </c>
      <c r="D19" s="50" t="s">
        <v>182</v>
      </c>
      <c r="E19" s="25">
        <v>83000000</v>
      </c>
      <c r="F19" s="25">
        <v>108400000</v>
      </c>
      <c r="G19" s="25">
        <v>108408787</v>
      </c>
      <c r="H19" s="25">
        <v>104000000</v>
      </c>
      <c r="I19" s="82">
        <f t="shared" ref="I19:I33" si="6">H19/F19</f>
        <v>0.95940959409594095</v>
      </c>
      <c r="K19" s="70"/>
    </row>
    <row r="20" spans="1:12" ht="15" customHeight="1" x14ac:dyDescent="0.25">
      <c r="A20" s="78">
        <v>14</v>
      </c>
      <c r="B20" s="93" t="s">
        <v>8</v>
      </c>
      <c r="C20" s="50" t="s">
        <v>180</v>
      </c>
      <c r="D20" s="50" t="s">
        <v>183</v>
      </c>
      <c r="E20" s="25">
        <f>SUM(E21:E22)</f>
        <v>70000000</v>
      </c>
      <c r="F20" s="25">
        <f>SUM(F21:F22)</f>
        <v>71100000</v>
      </c>
      <c r="G20" s="25">
        <f>SUM(G21:G22)</f>
        <v>71153270</v>
      </c>
      <c r="H20" s="25">
        <f>SUM(H21:H22)</f>
        <v>75000000</v>
      </c>
      <c r="I20" s="82">
        <f t="shared" si="6"/>
        <v>1.0548523206751055</v>
      </c>
    </row>
    <row r="21" spans="1:12" ht="15" customHeight="1" x14ac:dyDescent="0.25">
      <c r="A21" s="78">
        <v>15</v>
      </c>
      <c r="B21" s="97" t="s">
        <v>352</v>
      </c>
      <c r="C21" s="47" t="s">
        <v>348</v>
      </c>
      <c r="D21" s="47" t="s">
        <v>184</v>
      </c>
      <c r="E21" s="26">
        <v>42000000</v>
      </c>
      <c r="F21" s="26">
        <v>44100000</v>
      </c>
      <c r="G21" s="26">
        <v>44116425</v>
      </c>
      <c r="H21" s="26">
        <v>43000000</v>
      </c>
      <c r="I21" s="84">
        <f t="shared" si="6"/>
        <v>0.97505668934240364</v>
      </c>
    </row>
    <row r="22" spans="1:12" ht="15" customHeight="1" x14ac:dyDescent="0.25">
      <c r="A22" s="78">
        <v>16</v>
      </c>
      <c r="B22" s="97" t="s">
        <v>353</v>
      </c>
      <c r="C22" s="47" t="s">
        <v>349</v>
      </c>
      <c r="D22" s="47" t="s">
        <v>185</v>
      </c>
      <c r="E22" s="26">
        <v>28000000</v>
      </c>
      <c r="F22" s="26">
        <v>27000000</v>
      </c>
      <c r="G22" s="26">
        <v>27036845</v>
      </c>
      <c r="H22" s="26">
        <v>32000000</v>
      </c>
      <c r="I22" s="84">
        <f t="shared" si="6"/>
        <v>1.1851851851851851</v>
      </c>
    </row>
    <row r="23" spans="1:12" ht="15" customHeight="1" x14ac:dyDescent="0.25">
      <c r="A23" s="78">
        <v>17</v>
      </c>
      <c r="B23" s="93" t="s">
        <v>312</v>
      </c>
      <c r="C23" s="50" t="s">
        <v>186</v>
      </c>
      <c r="D23" s="50" t="s">
        <v>187</v>
      </c>
      <c r="E23" s="25">
        <v>1000000</v>
      </c>
      <c r="F23" s="25">
        <v>900000</v>
      </c>
      <c r="G23" s="25">
        <v>905319</v>
      </c>
      <c r="H23" s="25">
        <v>1000000</v>
      </c>
      <c r="I23" s="82">
        <f t="shared" si="6"/>
        <v>1.1111111111111112</v>
      </c>
    </row>
    <row r="24" spans="1:12" ht="15" customHeight="1" x14ac:dyDescent="0.25">
      <c r="A24" s="78">
        <v>18</v>
      </c>
      <c r="B24" s="90" t="s">
        <v>17</v>
      </c>
      <c r="C24" s="80" t="s">
        <v>3</v>
      </c>
      <c r="D24" s="80" t="s">
        <v>189</v>
      </c>
      <c r="E24" s="76">
        <f>SUM(E25:E34)</f>
        <v>173096193</v>
      </c>
      <c r="F24" s="76">
        <f>SUM(F25:F34)</f>
        <v>220111746</v>
      </c>
      <c r="G24" s="76">
        <f>SUM(G25:G34)</f>
        <v>220125799</v>
      </c>
      <c r="H24" s="76">
        <f>SUM(H25:H34)</f>
        <v>167461742</v>
      </c>
      <c r="I24" s="81">
        <f t="shared" si="6"/>
        <v>0.7608032967036662</v>
      </c>
      <c r="L24" s="28"/>
    </row>
    <row r="25" spans="1:12" ht="15" customHeight="1" x14ac:dyDescent="0.25">
      <c r="A25" s="78">
        <v>19</v>
      </c>
      <c r="B25" s="93" t="s">
        <v>54</v>
      </c>
      <c r="C25" s="50" t="s">
        <v>188</v>
      </c>
      <c r="D25" s="50" t="s">
        <v>190</v>
      </c>
      <c r="E25" s="55">
        <v>300000</v>
      </c>
      <c r="F25" s="55">
        <v>1230000</v>
      </c>
      <c r="G25" s="55">
        <v>1233435</v>
      </c>
      <c r="H25" s="55">
        <v>100000</v>
      </c>
      <c r="I25" s="82">
        <f t="shared" si="6"/>
        <v>8.1300813008130079E-2</v>
      </c>
    </row>
    <row r="26" spans="1:12" ht="15" customHeight="1" x14ac:dyDescent="0.25">
      <c r="A26" s="78">
        <v>20</v>
      </c>
      <c r="B26" s="93" t="s">
        <v>56</v>
      </c>
      <c r="C26" s="50" t="s">
        <v>191</v>
      </c>
      <c r="D26" s="50" t="s">
        <v>192</v>
      </c>
      <c r="E26" s="55">
        <v>106200000</v>
      </c>
      <c r="F26" s="55">
        <v>101188000</v>
      </c>
      <c r="G26" s="55">
        <v>101188933</v>
      </c>
      <c r="H26" s="55">
        <v>108810000</v>
      </c>
      <c r="I26" s="82">
        <f t="shared" si="6"/>
        <v>1.0753251373680675</v>
      </c>
    </row>
    <row r="27" spans="1:12" ht="15" customHeight="1" x14ac:dyDescent="0.25">
      <c r="A27" s="78">
        <v>21</v>
      </c>
      <c r="B27" s="93" t="s">
        <v>119</v>
      </c>
      <c r="C27" s="50" t="s">
        <v>194</v>
      </c>
      <c r="D27" s="50" t="s">
        <v>193</v>
      </c>
      <c r="E27" s="55">
        <v>13100000</v>
      </c>
      <c r="F27" s="55">
        <v>12725000</v>
      </c>
      <c r="G27" s="55">
        <v>12727845</v>
      </c>
      <c r="H27" s="55">
        <v>14175000</v>
      </c>
      <c r="I27" s="82">
        <f t="shared" si="6"/>
        <v>1.1139489194499017</v>
      </c>
    </row>
    <row r="28" spans="1:12" ht="15" customHeight="1" x14ac:dyDescent="0.25">
      <c r="A28" s="78">
        <v>22</v>
      </c>
      <c r="B28" s="93" t="s">
        <v>121</v>
      </c>
      <c r="C28" s="50" t="s">
        <v>195</v>
      </c>
      <c r="D28" s="50" t="s">
        <v>201</v>
      </c>
      <c r="E28" s="55">
        <v>8005000</v>
      </c>
      <c r="F28" s="55">
        <v>9414500</v>
      </c>
      <c r="G28" s="55">
        <v>9414834</v>
      </c>
      <c r="H28" s="55">
        <v>9151000</v>
      </c>
      <c r="I28" s="82">
        <f t="shared" si="6"/>
        <v>0.97201125922778697</v>
      </c>
    </row>
    <row r="29" spans="1:12" ht="15" customHeight="1" x14ac:dyDescent="0.25">
      <c r="A29" s="78">
        <v>23</v>
      </c>
      <c r="B29" s="93" t="s">
        <v>127</v>
      </c>
      <c r="C29" s="50" t="s">
        <v>196</v>
      </c>
      <c r="D29" s="50" t="s">
        <v>200</v>
      </c>
      <c r="E29" s="55">
        <v>33973000</v>
      </c>
      <c r="F29" s="55">
        <v>81388000</v>
      </c>
      <c r="G29" s="55">
        <v>81390627</v>
      </c>
      <c r="H29" s="55">
        <v>35220000</v>
      </c>
      <c r="I29" s="82">
        <f t="shared" si="6"/>
        <v>0.43274192755688801</v>
      </c>
    </row>
    <row r="30" spans="1:12" ht="15" customHeight="1" x14ac:dyDescent="0.25">
      <c r="A30" s="78">
        <v>24</v>
      </c>
      <c r="B30" s="93" t="s">
        <v>313</v>
      </c>
      <c r="C30" s="59" t="s">
        <v>283</v>
      </c>
      <c r="D30" s="50" t="s">
        <v>284</v>
      </c>
      <c r="E30" s="25">
        <v>0</v>
      </c>
      <c r="F30" s="25">
        <v>113000</v>
      </c>
      <c r="G30" s="25">
        <v>113000</v>
      </c>
      <c r="H30" s="25">
        <v>0</v>
      </c>
      <c r="I30" s="82">
        <f t="shared" si="6"/>
        <v>0</v>
      </c>
    </row>
    <row r="31" spans="1:12" ht="15" customHeight="1" x14ac:dyDescent="0.25">
      <c r="A31" s="78">
        <v>25</v>
      </c>
      <c r="B31" s="93" t="s">
        <v>314</v>
      </c>
      <c r="C31" s="50" t="s">
        <v>197</v>
      </c>
      <c r="D31" s="50" t="s">
        <v>199</v>
      </c>
      <c r="E31" s="25">
        <v>5000</v>
      </c>
      <c r="F31" s="25">
        <v>25000</v>
      </c>
      <c r="G31" s="25">
        <v>25562</v>
      </c>
      <c r="H31" s="25">
        <v>5000</v>
      </c>
      <c r="I31" s="82">
        <f t="shared" si="6"/>
        <v>0.2</v>
      </c>
    </row>
    <row r="32" spans="1:12" ht="15" customHeight="1" x14ac:dyDescent="0.25">
      <c r="A32" s="78">
        <v>26</v>
      </c>
      <c r="B32" s="93" t="s">
        <v>315</v>
      </c>
      <c r="C32" s="50" t="s">
        <v>470</v>
      </c>
      <c r="D32" s="50" t="s">
        <v>469</v>
      </c>
      <c r="E32" s="25">
        <v>11512000</v>
      </c>
      <c r="F32" s="25">
        <v>10642000</v>
      </c>
      <c r="G32" s="25">
        <v>10641979</v>
      </c>
      <c r="H32" s="25">
        <v>0</v>
      </c>
      <c r="I32" s="82">
        <f t="shared" si="6"/>
        <v>0</v>
      </c>
    </row>
    <row r="33" spans="1:12" ht="15" customHeight="1" x14ac:dyDescent="0.25">
      <c r="A33" s="78">
        <v>27</v>
      </c>
      <c r="B33" s="93" t="s">
        <v>316</v>
      </c>
      <c r="C33" s="50" t="s">
        <v>533</v>
      </c>
      <c r="D33" s="50" t="s">
        <v>534</v>
      </c>
      <c r="E33" s="25">
        <v>0</v>
      </c>
      <c r="F33" s="25">
        <v>290000</v>
      </c>
      <c r="G33" s="25">
        <v>290000</v>
      </c>
      <c r="H33" s="25">
        <v>0</v>
      </c>
      <c r="I33" s="82">
        <f t="shared" si="6"/>
        <v>0</v>
      </c>
    </row>
    <row r="34" spans="1:12" s="45" customFormat="1" ht="15" customHeight="1" x14ac:dyDescent="0.25">
      <c r="A34" s="78">
        <v>28</v>
      </c>
      <c r="B34" s="93" t="s">
        <v>532</v>
      </c>
      <c r="C34" s="50" t="s">
        <v>198</v>
      </c>
      <c r="D34" s="50" t="s">
        <v>278</v>
      </c>
      <c r="E34" s="25">
        <v>1193</v>
      </c>
      <c r="F34" s="25">
        <v>3096246</v>
      </c>
      <c r="G34" s="25">
        <v>3099584</v>
      </c>
      <c r="H34" s="25">
        <v>742</v>
      </c>
      <c r="I34" s="82">
        <f t="shared" ref="I34:I38" si="7">H34/F34</f>
        <v>2.3964504112399337E-4</v>
      </c>
      <c r="K34" s="69"/>
    </row>
    <row r="35" spans="1:12" ht="15" customHeight="1" x14ac:dyDescent="0.25">
      <c r="A35" s="78">
        <v>29</v>
      </c>
      <c r="B35" s="90" t="s">
        <v>18</v>
      </c>
      <c r="C35" s="83" t="s">
        <v>202</v>
      </c>
      <c r="D35" s="83" t="s">
        <v>203</v>
      </c>
      <c r="E35" s="76">
        <f>SUM(E36:E36)</f>
        <v>7078581</v>
      </c>
      <c r="F35" s="76">
        <f>SUM(F36:F36)</f>
        <v>7118581</v>
      </c>
      <c r="G35" s="76">
        <f>SUM(G36:G36)</f>
        <v>7118771</v>
      </c>
      <c r="H35" s="76">
        <f>SUM(H36:H36)</f>
        <v>7000000</v>
      </c>
      <c r="I35" s="82">
        <f t="shared" si="7"/>
        <v>0.98334204527559632</v>
      </c>
      <c r="L35" s="28"/>
    </row>
    <row r="36" spans="1:12" ht="15" customHeight="1" x14ac:dyDescent="0.25">
      <c r="A36" s="78">
        <v>30</v>
      </c>
      <c r="B36" s="93" t="s">
        <v>102</v>
      </c>
      <c r="C36" s="74" t="s">
        <v>204</v>
      </c>
      <c r="D36" s="74" t="s">
        <v>205</v>
      </c>
      <c r="E36" s="25">
        <v>7078581</v>
      </c>
      <c r="F36" s="25">
        <v>7118581</v>
      </c>
      <c r="G36" s="25">
        <v>7118771</v>
      </c>
      <c r="H36" s="25">
        <v>7000000</v>
      </c>
      <c r="I36" s="82">
        <f t="shared" si="7"/>
        <v>0.98334204527559632</v>
      </c>
    </row>
    <row r="37" spans="1:12" ht="15.75" customHeight="1" x14ac:dyDescent="0.25">
      <c r="A37" s="78">
        <v>31</v>
      </c>
      <c r="B37" s="96" t="s">
        <v>33</v>
      </c>
      <c r="C37" s="218" t="s">
        <v>3</v>
      </c>
      <c r="D37" s="219"/>
      <c r="E37" s="27">
        <f>E9+E18+E24+E35</f>
        <v>412014626</v>
      </c>
      <c r="F37" s="27">
        <f>F9+F18+F24+F35</f>
        <v>507541863</v>
      </c>
      <c r="G37" s="27">
        <f>G9+G18+G24+G35</f>
        <v>507623482</v>
      </c>
      <c r="H37" s="27">
        <f>H9+H18+H24+H35</f>
        <v>442201593</v>
      </c>
      <c r="I37" s="81">
        <f t="shared" si="7"/>
        <v>0.87126131898995685</v>
      </c>
      <c r="J37" s="5"/>
      <c r="K37"/>
    </row>
    <row r="38" spans="1:12" ht="15" customHeight="1" x14ac:dyDescent="0.25">
      <c r="A38" s="78">
        <v>32</v>
      </c>
      <c r="B38" s="90" t="s">
        <v>19</v>
      </c>
      <c r="C38" s="80" t="s">
        <v>175</v>
      </c>
      <c r="D38" s="80" t="s">
        <v>176</v>
      </c>
      <c r="E38" s="76">
        <f t="shared" ref="E38:F38" si="8">SUM(E39:E40)</f>
        <v>0</v>
      </c>
      <c r="F38" s="76">
        <f t="shared" si="8"/>
        <v>7814880</v>
      </c>
      <c r="G38" s="76">
        <f t="shared" ref="G38" si="9">SUM(G39:G40)</f>
        <v>7814880</v>
      </c>
      <c r="H38" s="76">
        <f t="shared" ref="H38" si="10">SUM(H39:H40)</f>
        <v>39106510</v>
      </c>
      <c r="I38" s="81">
        <f t="shared" si="7"/>
        <v>5.0041088282865509</v>
      </c>
    </row>
    <row r="39" spans="1:12" ht="15" customHeight="1" x14ac:dyDescent="0.25">
      <c r="A39" s="78">
        <v>33</v>
      </c>
      <c r="B39" s="93" t="s">
        <v>103</v>
      </c>
      <c r="C39" s="50" t="s">
        <v>282</v>
      </c>
      <c r="D39" s="50" t="s">
        <v>178</v>
      </c>
      <c r="E39" s="25">
        <v>0</v>
      </c>
      <c r="F39" s="25">
        <v>0</v>
      </c>
      <c r="G39" s="25">
        <v>0</v>
      </c>
      <c r="H39" s="25">
        <v>0</v>
      </c>
      <c r="I39" s="158"/>
    </row>
    <row r="40" spans="1:12" ht="15" customHeight="1" x14ac:dyDescent="0.25">
      <c r="A40" s="78">
        <v>34</v>
      </c>
      <c r="B40" s="93" t="s">
        <v>104</v>
      </c>
      <c r="C40" s="50" t="s">
        <v>177</v>
      </c>
      <c r="D40" s="50" t="s">
        <v>178</v>
      </c>
      <c r="E40" s="25">
        <v>0</v>
      </c>
      <c r="F40" s="25">
        <v>7814880</v>
      </c>
      <c r="G40" s="25">
        <v>7814880</v>
      </c>
      <c r="H40" s="25">
        <v>39106510</v>
      </c>
      <c r="I40" s="81">
        <f t="shared" ref="I40" si="11">H40/F40</f>
        <v>5.0041088282865509</v>
      </c>
    </row>
    <row r="41" spans="1:12" ht="15" customHeight="1" x14ac:dyDescent="0.25">
      <c r="A41" s="78">
        <v>35</v>
      </c>
      <c r="B41" s="90" t="s">
        <v>20</v>
      </c>
      <c r="C41" s="80" t="s">
        <v>248</v>
      </c>
      <c r="D41" s="80" t="s">
        <v>249</v>
      </c>
      <c r="E41" s="76">
        <f t="shared" ref="E41:F41" si="12">SUM(E42:E43)</f>
        <v>0</v>
      </c>
      <c r="F41" s="76">
        <f t="shared" si="12"/>
        <v>180032000</v>
      </c>
      <c r="G41" s="76">
        <f t="shared" ref="G41" si="13">SUM(G42:G43)</f>
        <v>180032000</v>
      </c>
      <c r="H41" s="76">
        <f t="shared" ref="H41" si="14">SUM(H42:H43)</f>
        <v>0</v>
      </c>
      <c r="I41" s="81">
        <f>H41/F41</f>
        <v>0</v>
      </c>
    </row>
    <row r="42" spans="1:12" ht="15" customHeight="1" x14ac:dyDescent="0.25">
      <c r="A42" s="78">
        <v>36</v>
      </c>
      <c r="B42" s="93" t="s">
        <v>146</v>
      </c>
      <c r="C42" s="50" t="s">
        <v>250</v>
      </c>
      <c r="D42" s="50" t="s">
        <v>251</v>
      </c>
      <c r="E42" s="25">
        <v>0</v>
      </c>
      <c r="F42" s="25">
        <v>180032000</v>
      </c>
      <c r="G42" s="25">
        <v>180032000</v>
      </c>
      <c r="H42" s="25">
        <v>0</v>
      </c>
      <c r="I42" s="82">
        <f t="shared" ref="I42:I50" si="15">H42/F42</f>
        <v>0</v>
      </c>
      <c r="L42" s="28"/>
    </row>
    <row r="43" spans="1:12" ht="15" customHeight="1" x14ac:dyDescent="0.25">
      <c r="A43" s="78">
        <v>37</v>
      </c>
      <c r="B43" s="93" t="s">
        <v>147</v>
      </c>
      <c r="C43" s="50" t="s">
        <v>304</v>
      </c>
      <c r="D43" s="50" t="s">
        <v>251</v>
      </c>
      <c r="E43" s="25">
        <v>0</v>
      </c>
      <c r="F43" s="25">
        <v>0</v>
      </c>
      <c r="G43" s="25">
        <v>0</v>
      </c>
      <c r="H43" s="25">
        <v>0</v>
      </c>
      <c r="I43" s="158"/>
      <c r="L43" s="28"/>
    </row>
    <row r="44" spans="1:12" ht="15" customHeight="1" x14ac:dyDescent="0.25">
      <c r="A44" s="78">
        <v>38</v>
      </c>
      <c r="B44" s="90" t="s">
        <v>21</v>
      </c>
      <c r="C44" s="83" t="s">
        <v>206</v>
      </c>
      <c r="D44" s="83" t="s">
        <v>208</v>
      </c>
      <c r="E44" s="76">
        <f>SUM(E45:E45)</f>
        <v>65040</v>
      </c>
      <c r="F44" s="76">
        <f>SUM(F45:F45)</f>
        <v>0</v>
      </c>
      <c r="G44" s="76">
        <f>SUM(G45:G45)</f>
        <v>0</v>
      </c>
      <c r="H44" s="76">
        <f>SUM(H45:H45)</f>
        <v>65040</v>
      </c>
      <c r="I44" s="158"/>
    </row>
    <row r="45" spans="1:12" ht="15" customHeight="1" x14ac:dyDescent="0.25">
      <c r="A45" s="78">
        <v>39</v>
      </c>
      <c r="B45" s="93" t="s">
        <v>160</v>
      </c>
      <c r="C45" s="74" t="s">
        <v>207</v>
      </c>
      <c r="D45" s="74" t="s">
        <v>209</v>
      </c>
      <c r="E45" s="25">
        <v>65040</v>
      </c>
      <c r="F45" s="25">
        <v>0</v>
      </c>
      <c r="G45" s="25">
        <v>0</v>
      </c>
      <c r="H45" s="25">
        <v>65040</v>
      </c>
      <c r="I45" s="158"/>
      <c r="K45" s="70"/>
      <c r="L45" s="70"/>
    </row>
    <row r="46" spans="1:12" ht="15.75" customHeight="1" x14ac:dyDescent="0.25">
      <c r="A46" s="78">
        <v>40</v>
      </c>
      <c r="B46" s="96" t="s">
        <v>317</v>
      </c>
      <c r="C46" s="218" t="s">
        <v>248</v>
      </c>
      <c r="D46" s="219"/>
      <c r="E46" s="27">
        <f>E38+E41+E44</f>
        <v>65040</v>
      </c>
      <c r="F46" s="27">
        <f>F38+F41+F44</f>
        <v>187846880</v>
      </c>
      <c r="G46" s="27">
        <f>G38+G41+G44</f>
        <v>187846880</v>
      </c>
      <c r="H46" s="27">
        <f>H38+H41+H44</f>
        <v>39171550</v>
      </c>
      <c r="I46" s="82">
        <f t="shared" si="15"/>
        <v>0.20852914884718873</v>
      </c>
      <c r="K46"/>
    </row>
    <row r="47" spans="1:12" ht="15" customHeight="1" x14ac:dyDescent="0.25">
      <c r="A47" s="78">
        <v>41</v>
      </c>
      <c r="B47" s="90" t="s">
        <v>28</v>
      </c>
      <c r="C47" s="83" t="s">
        <v>254</v>
      </c>
      <c r="D47" s="83" t="s">
        <v>255</v>
      </c>
      <c r="E47" s="76">
        <f t="shared" ref="E47:F47" si="16">SUM(E48:E50)</f>
        <v>214515334</v>
      </c>
      <c r="F47" s="76">
        <f t="shared" si="16"/>
        <v>219241257</v>
      </c>
      <c r="G47" s="76">
        <f>SUM(G48:G51)</f>
        <v>219241257</v>
      </c>
      <c r="H47" s="76">
        <f t="shared" ref="H47" si="17">SUM(H48:H50)</f>
        <v>397619857</v>
      </c>
      <c r="I47" s="81">
        <f t="shared" si="15"/>
        <v>1.8136178493083535</v>
      </c>
    </row>
    <row r="48" spans="1:12" ht="15" customHeight="1" x14ac:dyDescent="0.25">
      <c r="A48" s="78">
        <v>42</v>
      </c>
      <c r="B48" s="93" t="s">
        <v>167</v>
      </c>
      <c r="C48" s="74" t="s">
        <v>536</v>
      </c>
      <c r="D48" s="74" t="s">
        <v>535</v>
      </c>
      <c r="E48" s="25">
        <v>0</v>
      </c>
      <c r="F48" s="25">
        <v>0</v>
      </c>
      <c r="G48" s="25">
        <v>0</v>
      </c>
      <c r="H48" s="25">
        <v>0</v>
      </c>
      <c r="I48" s="158"/>
    </row>
    <row r="49" spans="1:12" ht="15" customHeight="1" x14ac:dyDescent="0.25">
      <c r="A49" s="78">
        <v>43</v>
      </c>
      <c r="B49" s="93" t="s">
        <v>247</v>
      </c>
      <c r="C49" s="74" t="s">
        <v>256</v>
      </c>
      <c r="D49" s="74" t="s">
        <v>213</v>
      </c>
      <c r="E49" s="25">
        <v>214515334</v>
      </c>
      <c r="F49" s="25">
        <v>214515334</v>
      </c>
      <c r="G49" s="25">
        <v>214515334</v>
      </c>
      <c r="H49" s="25">
        <v>397619857</v>
      </c>
      <c r="I49" s="82">
        <f t="shared" si="15"/>
        <v>1.8535731203252817</v>
      </c>
    </row>
    <row r="50" spans="1:12" ht="15" customHeight="1" x14ac:dyDescent="0.25">
      <c r="A50" s="78">
        <v>44</v>
      </c>
      <c r="B50" s="93" t="s">
        <v>473</v>
      </c>
      <c r="C50" s="74" t="s">
        <v>257</v>
      </c>
      <c r="D50" s="74" t="s">
        <v>258</v>
      </c>
      <c r="E50" s="25">
        <v>0</v>
      </c>
      <c r="F50" s="25">
        <v>4725923</v>
      </c>
      <c r="G50" s="25">
        <v>4725923</v>
      </c>
      <c r="H50" s="25">
        <v>0</v>
      </c>
      <c r="I50" s="82">
        <f t="shared" si="15"/>
        <v>0</v>
      </c>
    </row>
    <row r="51" spans="1:12" ht="15" customHeight="1" x14ac:dyDescent="0.25">
      <c r="A51" s="78">
        <v>45</v>
      </c>
      <c r="B51" s="93" t="s">
        <v>474</v>
      </c>
      <c r="C51" s="64" t="s">
        <v>471</v>
      </c>
      <c r="D51" s="74" t="s">
        <v>472</v>
      </c>
      <c r="E51" s="25">
        <v>0</v>
      </c>
      <c r="F51" s="25">
        <v>0</v>
      </c>
      <c r="G51" s="25">
        <v>0</v>
      </c>
      <c r="H51" s="25">
        <v>0</v>
      </c>
      <c r="I51" s="158"/>
    </row>
    <row r="52" spans="1:12" ht="15" customHeight="1" x14ac:dyDescent="0.25">
      <c r="A52" s="78">
        <v>46</v>
      </c>
      <c r="B52" s="101" t="s">
        <v>35</v>
      </c>
      <c r="C52" s="218" t="s">
        <v>307</v>
      </c>
      <c r="D52" s="219"/>
      <c r="E52" s="27">
        <f>SUM(E48:E51)</f>
        <v>214515334</v>
      </c>
      <c r="F52" s="27">
        <f t="shared" ref="F52:H52" si="18">SUM(F48:F51)</f>
        <v>219241257</v>
      </c>
      <c r="G52" s="27">
        <f t="shared" si="18"/>
        <v>219241257</v>
      </c>
      <c r="H52" s="27">
        <f t="shared" si="18"/>
        <v>397619857</v>
      </c>
      <c r="I52" s="82">
        <f t="shared" ref="I52:I53" si="19">H52/F52</f>
        <v>1.8136178493083535</v>
      </c>
      <c r="K52"/>
    </row>
    <row r="53" spans="1:12" ht="15" customHeight="1" x14ac:dyDescent="0.25">
      <c r="A53" s="78">
        <v>47</v>
      </c>
      <c r="B53" s="222" t="s">
        <v>59</v>
      </c>
      <c r="C53" s="222"/>
      <c r="D53" s="104"/>
      <c r="E53" s="86">
        <f>E9+E38+E18+E24+E35+E44+E47+E41</f>
        <v>626595000</v>
      </c>
      <c r="F53" s="86">
        <f>F9+F38+F18+F24+F35+F44+F47+F41</f>
        <v>914630000</v>
      </c>
      <c r="G53" s="86">
        <f>G9+G38+G18+G24+G35+G44+G47+G41</f>
        <v>914711619</v>
      </c>
      <c r="H53" s="86">
        <f>H9+H38+H18+H24+H35+H44+H47+H41</f>
        <v>878993000</v>
      </c>
      <c r="I53" s="87">
        <f t="shared" si="19"/>
        <v>0.96103670336638858</v>
      </c>
      <c r="L53" s="28"/>
    </row>
    <row r="54" spans="1:12" ht="15" customHeight="1" x14ac:dyDescent="0.25">
      <c r="A54" s="78">
        <v>48</v>
      </c>
      <c r="B54" s="223" t="s">
        <v>10</v>
      </c>
      <c r="C54" s="223"/>
      <c r="D54" s="223"/>
      <c r="E54" s="223"/>
      <c r="F54" s="223"/>
      <c r="G54" s="223"/>
      <c r="H54" s="223"/>
      <c r="I54" s="223"/>
      <c r="K54"/>
    </row>
    <row r="55" spans="1:12" ht="15" customHeight="1" x14ac:dyDescent="0.25">
      <c r="A55" s="78">
        <v>49</v>
      </c>
      <c r="B55" s="90" t="s">
        <v>4</v>
      </c>
      <c r="C55" s="80" t="s">
        <v>49</v>
      </c>
      <c r="D55" s="80" t="s">
        <v>107</v>
      </c>
      <c r="E55" s="76">
        <f>E56+E62</f>
        <v>106099183</v>
      </c>
      <c r="F55" s="76">
        <f>F56+F62</f>
        <v>108576455</v>
      </c>
      <c r="G55" s="76">
        <f>G56+G62</f>
        <v>108484975</v>
      </c>
      <c r="H55" s="76">
        <f>H56+H62</f>
        <v>112470682</v>
      </c>
      <c r="I55" s="81">
        <f t="shared" ref="I55:I57" si="20">H55/F55</f>
        <v>1.0358662197987585</v>
      </c>
    </row>
    <row r="56" spans="1:12" ht="15" customHeight="1" x14ac:dyDescent="0.25">
      <c r="A56" s="78">
        <v>50</v>
      </c>
      <c r="B56" s="93" t="s">
        <v>50</v>
      </c>
      <c r="C56" s="50" t="s">
        <v>108</v>
      </c>
      <c r="D56" s="50" t="s">
        <v>109</v>
      </c>
      <c r="E56" s="25">
        <f>SUM(E57:E61)</f>
        <v>77829215</v>
      </c>
      <c r="F56" s="25">
        <f>SUM(F57:F61)</f>
        <v>80828695</v>
      </c>
      <c r="G56" s="25">
        <f>SUM(G57:G61)</f>
        <v>80828695</v>
      </c>
      <c r="H56" s="25">
        <f>SUM(H57:H61)</f>
        <v>86591582</v>
      </c>
      <c r="I56" s="82">
        <f t="shared" si="20"/>
        <v>1.0712975385783476</v>
      </c>
    </row>
    <row r="57" spans="1:12" ht="15" customHeight="1" x14ac:dyDescent="0.25">
      <c r="A57" s="78">
        <v>51</v>
      </c>
      <c r="B57" s="102" t="s">
        <v>320</v>
      </c>
      <c r="C57" s="7" t="s">
        <v>329</v>
      </c>
      <c r="D57" s="47" t="s">
        <v>110</v>
      </c>
      <c r="E57" s="66">
        <v>68484100</v>
      </c>
      <c r="F57" s="66">
        <v>66982116</v>
      </c>
      <c r="G57" s="66">
        <v>66982116</v>
      </c>
      <c r="H57" s="66">
        <v>75847600</v>
      </c>
      <c r="I57" s="84">
        <f t="shared" si="20"/>
        <v>1.1323559858873375</v>
      </c>
    </row>
    <row r="58" spans="1:12" ht="15" customHeight="1" x14ac:dyDescent="0.25">
      <c r="A58" s="78">
        <v>52</v>
      </c>
      <c r="B58" s="102" t="s">
        <v>321</v>
      </c>
      <c r="C58" s="7" t="s">
        <v>330</v>
      </c>
      <c r="D58" s="47" t="s">
        <v>303</v>
      </c>
      <c r="E58" s="26">
        <v>1450000</v>
      </c>
      <c r="F58" s="26">
        <v>5755400</v>
      </c>
      <c r="G58" s="26">
        <v>5755400</v>
      </c>
      <c r="H58" s="26">
        <v>0</v>
      </c>
      <c r="I58" s="84">
        <f t="shared" ref="I58:I85" si="21">H58/F58</f>
        <v>0</v>
      </c>
    </row>
    <row r="59" spans="1:12" ht="15" customHeight="1" x14ac:dyDescent="0.25">
      <c r="A59" s="78">
        <v>53</v>
      </c>
      <c r="B59" s="102" t="s">
        <v>322</v>
      </c>
      <c r="C59" s="7" t="s">
        <v>331</v>
      </c>
      <c r="D59" s="47" t="s">
        <v>111</v>
      </c>
      <c r="E59" s="66">
        <v>4583335</v>
      </c>
      <c r="F59" s="66">
        <v>4546296</v>
      </c>
      <c r="G59" s="66">
        <v>4546296</v>
      </c>
      <c r="H59" s="66">
        <v>7631512</v>
      </c>
      <c r="I59" s="84">
        <f t="shared" si="21"/>
        <v>1.6786218935150725</v>
      </c>
    </row>
    <row r="60" spans="1:12" ht="15" customHeight="1" x14ac:dyDescent="0.25">
      <c r="A60" s="78">
        <v>54</v>
      </c>
      <c r="B60" s="102" t="s">
        <v>323</v>
      </c>
      <c r="C60" s="7" t="s">
        <v>332</v>
      </c>
      <c r="D60" s="47" t="s">
        <v>240</v>
      </c>
      <c r="E60" s="66">
        <v>546000</v>
      </c>
      <c r="F60" s="66">
        <v>556530</v>
      </c>
      <c r="G60" s="66">
        <v>556530</v>
      </c>
      <c r="H60" s="66">
        <v>480000</v>
      </c>
      <c r="I60" s="84">
        <f t="shared" si="21"/>
        <v>0.86248719745566271</v>
      </c>
    </row>
    <row r="61" spans="1:12" ht="15" customHeight="1" x14ac:dyDescent="0.25">
      <c r="A61" s="78">
        <v>55</v>
      </c>
      <c r="B61" s="102" t="s">
        <v>324</v>
      </c>
      <c r="C61" s="7" t="s">
        <v>333</v>
      </c>
      <c r="D61" s="47" t="s">
        <v>243</v>
      </c>
      <c r="E61" s="66">
        <v>2765780</v>
      </c>
      <c r="F61" s="66">
        <v>2988353</v>
      </c>
      <c r="G61" s="66">
        <v>2988353</v>
      </c>
      <c r="H61" s="66">
        <v>2632470</v>
      </c>
      <c r="I61" s="84">
        <f t="shared" si="21"/>
        <v>0.88090998620310246</v>
      </c>
    </row>
    <row r="62" spans="1:12" ht="15" customHeight="1" x14ac:dyDescent="0.25">
      <c r="A62" s="78">
        <v>56</v>
      </c>
      <c r="B62" s="93" t="s">
        <v>51</v>
      </c>
      <c r="C62" s="50" t="s">
        <v>53</v>
      </c>
      <c r="D62" s="50" t="s">
        <v>112</v>
      </c>
      <c r="E62" s="25">
        <f>SUM(E63:E65)</f>
        <v>28269968</v>
      </c>
      <c r="F62" s="25">
        <f>SUM(F63:F65)</f>
        <v>27747760</v>
      </c>
      <c r="G62" s="25">
        <f>SUM(G63:G65)</f>
        <v>27656280</v>
      </c>
      <c r="H62" s="25">
        <f>SUM(H63:H65)</f>
        <v>25879100</v>
      </c>
      <c r="I62" s="82">
        <f t="shared" si="21"/>
        <v>0.93265546480148309</v>
      </c>
    </row>
    <row r="63" spans="1:12" ht="15" customHeight="1" x14ac:dyDescent="0.25">
      <c r="A63" s="78">
        <v>57</v>
      </c>
      <c r="B63" s="102" t="s">
        <v>326</v>
      </c>
      <c r="C63" s="7" t="s">
        <v>131</v>
      </c>
      <c r="D63" s="47" t="s">
        <v>113</v>
      </c>
      <c r="E63" s="66">
        <v>18969300</v>
      </c>
      <c r="F63" s="66">
        <v>21000325</v>
      </c>
      <c r="G63" s="66">
        <v>21000325</v>
      </c>
      <c r="H63" s="66">
        <v>19962445</v>
      </c>
      <c r="I63" s="84">
        <f t="shared" si="21"/>
        <v>0.95057790772285666</v>
      </c>
    </row>
    <row r="64" spans="1:12" ht="15" customHeight="1" x14ac:dyDescent="0.25">
      <c r="A64" s="78">
        <v>58</v>
      </c>
      <c r="B64" s="102" t="s">
        <v>327</v>
      </c>
      <c r="C64" s="7" t="s">
        <v>132</v>
      </c>
      <c r="D64" s="47" t="s">
        <v>114</v>
      </c>
      <c r="E64" s="66">
        <v>8500668</v>
      </c>
      <c r="F64" s="66">
        <v>5907029</v>
      </c>
      <c r="G64" s="66">
        <v>5907029</v>
      </c>
      <c r="H64" s="66">
        <v>5116655</v>
      </c>
      <c r="I64" s="84">
        <f t="shared" si="21"/>
        <v>0.86619771123520806</v>
      </c>
      <c r="L64" s="28"/>
    </row>
    <row r="65" spans="1:11" ht="15" customHeight="1" x14ac:dyDescent="0.25">
      <c r="A65" s="78">
        <v>59</v>
      </c>
      <c r="B65" s="102" t="s">
        <v>328</v>
      </c>
      <c r="C65" s="7" t="s">
        <v>133</v>
      </c>
      <c r="D65" s="47" t="s">
        <v>115</v>
      </c>
      <c r="E65" s="66">
        <v>800000</v>
      </c>
      <c r="F65" s="66">
        <v>840406</v>
      </c>
      <c r="G65" s="66">
        <v>748926</v>
      </c>
      <c r="H65" s="66">
        <v>800000</v>
      </c>
      <c r="I65" s="84">
        <f t="shared" si="21"/>
        <v>0.95192085729992404</v>
      </c>
    </row>
    <row r="66" spans="1:11" ht="15" customHeight="1" x14ac:dyDescent="0.25">
      <c r="A66" s="78">
        <v>60</v>
      </c>
      <c r="B66" s="90" t="s">
        <v>5</v>
      </c>
      <c r="C66" s="80" t="s">
        <v>83</v>
      </c>
      <c r="D66" s="80" t="s">
        <v>116</v>
      </c>
      <c r="E66" s="24">
        <v>14170513</v>
      </c>
      <c r="F66" s="24">
        <v>13865937</v>
      </c>
      <c r="G66" s="24">
        <v>13865937</v>
      </c>
      <c r="H66" s="24">
        <v>15774173</v>
      </c>
      <c r="I66" s="81">
        <f t="shared" si="21"/>
        <v>1.1376204146896096</v>
      </c>
    </row>
    <row r="67" spans="1:11" ht="15" customHeight="1" x14ac:dyDescent="0.25">
      <c r="A67" s="78">
        <v>61</v>
      </c>
      <c r="B67" s="90" t="s">
        <v>17</v>
      </c>
      <c r="C67" s="80" t="s">
        <v>55</v>
      </c>
      <c r="D67" s="80" t="s">
        <v>117</v>
      </c>
      <c r="E67" s="76">
        <f>SUM(E68:E72)</f>
        <v>198262100</v>
      </c>
      <c r="F67" s="76">
        <f>SUM(F68:F72)</f>
        <v>242825682</v>
      </c>
      <c r="G67" s="76">
        <f>SUM(G68:G72)</f>
        <v>232524528</v>
      </c>
      <c r="H67" s="76">
        <f>SUM(H68:H72)</f>
        <v>216055000</v>
      </c>
      <c r="I67" s="81">
        <f t="shared" si="21"/>
        <v>0.88975349814934324</v>
      </c>
      <c r="K67" s="70"/>
    </row>
    <row r="68" spans="1:11" ht="15" customHeight="1" x14ac:dyDescent="0.25">
      <c r="A68" s="78">
        <v>62</v>
      </c>
      <c r="B68" s="93" t="s">
        <v>54</v>
      </c>
      <c r="C68" s="50" t="s">
        <v>118</v>
      </c>
      <c r="D68" s="50" t="s">
        <v>123</v>
      </c>
      <c r="E68" s="55">
        <v>17350000</v>
      </c>
      <c r="F68" s="55">
        <v>17365000</v>
      </c>
      <c r="G68" s="55">
        <v>14842866</v>
      </c>
      <c r="H68" s="55">
        <v>17800000</v>
      </c>
      <c r="I68" s="82">
        <f t="shared" si="21"/>
        <v>1.0250503887129283</v>
      </c>
    </row>
    <row r="69" spans="1:11" ht="15" customHeight="1" x14ac:dyDescent="0.25">
      <c r="A69" s="78">
        <v>63</v>
      </c>
      <c r="B69" s="93" t="s">
        <v>56</v>
      </c>
      <c r="C69" s="50" t="s">
        <v>454</v>
      </c>
      <c r="D69" s="50" t="s">
        <v>124</v>
      </c>
      <c r="E69" s="55">
        <v>4855000</v>
      </c>
      <c r="F69" s="55">
        <v>6855000</v>
      </c>
      <c r="G69" s="55">
        <v>6478703</v>
      </c>
      <c r="H69" s="55">
        <v>5065000</v>
      </c>
      <c r="I69" s="82">
        <f t="shared" si="21"/>
        <v>0.73887673231218087</v>
      </c>
    </row>
    <row r="70" spans="1:11" ht="15" customHeight="1" x14ac:dyDescent="0.25">
      <c r="A70" s="78">
        <v>64</v>
      </c>
      <c r="B70" s="93" t="s">
        <v>119</v>
      </c>
      <c r="C70" s="50" t="s">
        <v>120</v>
      </c>
      <c r="D70" s="50" t="s">
        <v>125</v>
      </c>
      <c r="E70" s="55">
        <v>121575100</v>
      </c>
      <c r="F70" s="55">
        <v>115162182</v>
      </c>
      <c r="G70" s="55">
        <v>111166271</v>
      </c>
      <c r="H70" s="55">
        <v>136193000</v>
      </c>
      <c r="I70" s="82">
        <f t="shared" si="21"/>
        <v>1.1826191344655141</v>
      </c>
    </row>
    <row r="71" spans="1:11" ht="15" customHeight="1" x14ac:dyDescent="0.25">
      <c r="A71" s="78">
        <v>65</v>
      </c>
      <c r="B71" s="93" t="s">
        <v>121</v>
      </c>
      <c r="C71" s="50" t="s">
        <v>122</v>
      </c>
      <c r="D71" s="50" t="s">
        <v>126</v>
      </c>
      <c r="E71" s="55">
        <v>325000</v>
      </c>
      <c r="F71" s="55">
        <v>325000</v>
      </c>
      <c r="G71" s="55">
        <v>0</v>
      </c>
      <c r="H71" s="55">
        <v>325000</v>
      </c>
      <c r="I71" s="82">
        <f t="shared" si="21"/>
        <v>1</v>
      </c>
    </row>
    <row r="72" spans="1:11" ht="15" customHeight="1" x14ac:dyDescent="0.25">
      <c r="A72" s="78">
        <v>66</v>
      </c>
      <c r="B72" s="93" t="s">
        <v>127</v>
      </c>
      <c r="C72" s="50" t="s">
        <v>128</v>
      </c>
      <c r="D72" s="50" t="s">
        <v>129</v>
      </c>
      <c r="E72" s="25">
        <f>SUM(E73:E77)</f>
        <v>54157000</v>
      </c>
      <c r="F72" s="25">
        <f>SUM(F73:F77)</f>
        <v>103118500</v>
      </c>
      <c r="G72" s="25">
        <f>SUM(G73:G77)</f>
        <v>100036688</v>
      </c>
      <c r="H72" s="25">
        <f>SUM(H73:H77)</f>
        <v>56672000</v>
      </c>
      <c r="I72" s="82">
        <f t="shared" si="21"/>
        <v>0.54958130694298313</v>
      </c>
    </row>
    <row r="73" spans="1:11" ht="15" customHeight="1" x14ac:dyDescent="0.25">
      <c r="A73" s="78">
        <v>67</v>
      </c>
      <c r="B73" s="97" t="s">
        <v>340</v>
      </c>
      <c r="C73" s="47" t="s">
        <v>344</v>
      </c>
      <c r="D73" s="47" t="s">
        <v>130</v>
      </c>
      <c r="E73" s="66">
        <v>28427000</v>
      </c>
      <c r="F73" s="66">
        <v>27104000</v>
      </c>
      <c r="G73" s="66">
        <v>24675725</v>
      </c>
      <c r="H73" s="66">
        <v>31657000</v>
      </c>
      <c r="I73" s="84">
        <f t="shared" si="21"/>
        <v>1.167982585596222</v>
      </c>
    </row>
    <row r="74" spans="1:11" ht="15" customHeight="1" x14ac:dyDescent="0.25">
      <c r="A74" s="78">
        <v>68</v>
      </c>
      <c r="B74" s="97" t="s">
        <v>341</v>
      </c>
      <c r="C74" s="107" t="s">
        <v>345</v>
      </c>
      <c r="D74" s="47" t="s">
        <v>134</v>
      </c>
      <c r="E74" s="66">
        <v>25000000</v>
      </c>
      <c r="F74" s="66">
        <v>75260000</v>
      </c>
      <c r="G74" s="66">
        <v>74935000</v>
      </c>
      <c r="H74" s="66">
        <v>24315000</v>
      </c>
      <c r="I74" s="84">
        <f t="shared" si="21"/>
        <v>0.32307998937018334</v>
      </c>
      <c r="K74" s="70"/>
    </row>
    <row r="75" spans="1:11" ht="15" customHeight="1" x14ac:dyDescent="0.25">
      <c r="A75" s="78">
        <v>69</v>
      </c>
      <c r="B75" s="97" t="s">
        <v>342</v>
      </c>
      <c r="C75" s="107" t="s">
        <v>346</v>
      </c>
      <c r="D75" s="47" t="s">
        <v>274</v>
      </c>
      <c r="E75" s="66">
        <v>30000</v>
      </c>
      <c r="F75" s="66">
        <v>3000</v>
      </c>
      <c r="G75" s="66">
        <v>2981</v>
      </c>
      <c r="H75" s="66">
        <v>0</v>
      </c>
      <c r="I75" s="84">
        <f t="shared" si="21"/>
        <v>0</v>
      </c>
    </row>
    <row r="76" spans="1:11" ht="15" customHeight="1" x14ac:dyDescent="0.25">
      <c r="A76" s="78">
        <v>70</v>
      </c>
      <c r="B76" s="97" t="s">
        <v>343</v>
      </c>
      <c r="C76" s="107" t="s">
        <v>502</v>
      </c>
      <c r="D76" s="47" t="s">
        <v>501</v>
      </c>
      <c r="E76" s="66">
        <v>0</v>
      </c>
      <c r="F76" s="66">
        <v>51500</v>
      </c>
      <c r="G76" s="66">
        <v>51404</v>
      </c>
      <c r="H76" s="66">
        <v>0</v>
      </c>
      <c r="I76" s="84">
        <f t="shared" si="21"/>
        <v>0</v>
      </c>
    </row>
    <row r="77" spans="1:11" ht="15" customHeight="1" x14ac:dyDescent="0.25">
      <c r="A77" s="78">
        <v>71</v>
      </c>
      <c r="B77" s="97" t="s">
        <v>503</v>
      </c>
      <c r="C77" s="107" t="s">
        <v>347</v>
      </c>
      <c r="D77" s="47" t="s">
        <v>135</v>
      </c>
      <c r="E77" s="66">
        <v>700000</v>
      </c>
      <c r="F77" s="66">
        <v>700000</v>
      </c>
      <c r="G77" s="66">
        <v>371578</v>
      </c>
      <c r="H77" s="66">
        <v>700000</v>
      </c>
      <c r="I77" s="84">
        <f t="shared" si="21"/>
        <v>1</v>
      </c>
    </row>
    <row r="78" spans="1:11" ht="15" customHeight="1" x14ac:dyDescent="0.25">
      <c r="A78" s="78">
        <v>72</v>
      </c>
      <c r="B78" s="90" t="s">
        <v>18</v>
      </c>
      <c r="C78" s="80" t="s">
        <v>136</v>
      </c>
      <c r="D78" s="80" t="s">
        <v>137</v>
      </c>
      <c r="E78" s="76">
        <v>3000000</v>
      </c>
      <c r="F78" s="76">
        <v>3000000</v>
      </c>
      <c r="G78" s="76">
        <v>1928972</v>
      </c>
      <c r="H78" s="76">
        <v>2500000</v>
      </c>
      <c r="I78" s="81">
        <f t="shared" si="21"/>
        <v>0.83333333333333337</v>
      </c>
      <c r="K78" s="70"/>
    </row>
    <row r="79" spans="1:11" ht="15" customHeight="1" x14ac:dyDescent="0.25">
      <c r="A79" s="78">
        <v>73</v>
      </c>
      <c r="B79" s="90" t="s">
        <v>19</v>
      </c>
      <c r="C79" s="80" t="s">
        <v>138</v>
      </c>
      <c r="D79" s="80" t="s">
        <v>139</v>
      </c>
      <c r="E79" s="76">
        <f>SUM(E80:E83)</f>
        <v>146788844</v>
      </c>
      <c r="F79" s="76">
        <f>SUM(F80:F83)</f>
        <v>378222074</v>
      </c>
      <c r="G79" s="76">
        <f>SUM(G80:G83)</f>
        <v>50955302</v>
      </c>
      <c r="H79" s="76">
        <f>SUM(H80:H83)</f>
        <v>359221382</v>
      </c>
      <c r="I79" s="81">
        <f t="shared" si="21"/>
        <v>0.94976313307403626</v>
      </c>
      <c r="K79" s="70"/>
    </row>
    <row r="80" spans="1:11" ht="15" customHeight="1" x14ac:dyDescent="0.25">
      <c r="A80" s="78">
        <v>74</v>
      </c>
      <c r="B80" s="93" t="s">
        <v>103</v>
      </c>
      <c r="C80" s="50" t="s">
        <v>244</v>
      </c>
      <c r="D80" s="50" t="s">
        <v>245</v>
      </c>
      <c r="E80" s="55">
        <v>3318309</v>
      </c>
      <c r="F80" s="55">
        <v>4557683</v>
      </c>
      <c r="G80" s="55">
        <v>4557683</v>
      </c>
      <c r="H80" s="55">
        <v>0</v>
      </c>
      <c r="I80" s="85">
        <f t="shared" si="21"/>
        <v>0</v>
      </c>
    </row>
    <row r="81" spans="1:12" ht="15" customHeight="1" x14ac:dyDescent="0.25">
      <c r="A81" s="78">
        <v>75</v>
      </c>
      <c r="B81" s="93" t="s">
        <v>104</v>
      </c>
      <c r="C81" s="50" t="s">
        <v>140</v>
      </c>
      <c r="D81" s="50" t="s">
        <v>142</v>
      </c>
      <c r="E81" s="55">
        <v>35526434</v>
      </c>
      <c r="F81" s="55">
        <v>37326002</v>
      </c>
      <c r="G81" s="55">
        <v>36908754</v>
      </c>
      <c r="H81" s="55">
        <v>49114639</v>
      </c>
      <c r="I81" s="82">
        <f t="shared" si="21"/>
        <v>1.3158290834362598</v>
      </c>
    </row>
    <row r="82" spans="1:12" ht="15" customHeight="1" x14ac:dyDescent="0.25">
      <c r="A82" s="78">
        <v>76</v>
      </c>
      <c r="B82" s="93" t="s">
        <v>144</v>
      </c>
      <c r="C82" s="50" t="s">
        <v>141</v>
      </c>
      <c r="D82" s="50" t="s">
        <v>143</v>
      </c>
      <c r="E82" s="55">
        <v>9150000</v>
      </c>
      <c r="F82" s="55">
        <v>9875000</v>
      </c>
      <c r="G82" s="55">
        <v>9488865</v>
      </c>
      <c r="H82" s="55">
        <v>10150000</v>
      </c>
      <c r="I82" s="82">
        <f t="shared" si="21"/>
        <v>1.0278481012658227</v>
      </c>
      <c r="K82" s="70"/>
      <c r="L82" s="28"/>
    </row>
    <row r="83" spans="1:12" ht="15" customHeight="1" x14ac:dyDescent="0.25">
      <c r="A83" s="78">
        <v>77</v>
      </c>
      <c r="B83" s="93" t="s">
        <v>246</v>
      </c>
      <c r="C83" s="50" t="s">
        <v>13</v>
      </c>
      <c r="D83" s="50" t="s">
        <v>260</v>
      </c>
      <c r="E83" s="55">
        <v>98794101</v>
      </c>
      <c r="F83" s="55">
        <v>326463389</v>
      </c>
      <c r="G83" s="55">
        <v>0</v>
      </c>
      <c r="H83" s="55">
        <v>299956743</v>
      </c>
      <c r="I83" s="82">
        <f t="shared" si="21"/>
        <v>0.91880668126005394</v>
      </c>
    </row>
    <row r="84" spans="1:12" ht="15" customHeight="1" x14ac:dyDescent="0.25">
      <c r="A84" s="78">
        <v>78</v>
      </c>
      <c r="B84" s="98" t="s">
        <v>33</v>
      </c>
      <c r="C84" s="210" t="s">
        <v>11</v>
      </c>
      <c r="D84" s="211"/>
      <c r="E84" s="67">
        <f>E55+E66+E67+E78+E79</f>
        <v>468320640</v>
      </c>
      <c r="F84" s="67">
        <f>F55+F66+F67+F78+F79</f>
        <v>746490148</v>
      </c>
      <c r="G84" s="67">
        <f>G55+G66+G67+G78+G79</f>
        <v>407759714</v>
      </c>
      <c r="H84" s="67">
        <f>H55+H66+H67+H78+H79</f>
        <v>706021237</v>
      </c>
      <c r="I84" s="85">
        <f t="shared" si="21"/>
        <v>0.94578774936491194</v>
      </c>
      <c r="J84" s="28"/>
      <c r="K84" s="28"/>
    </row>
    <row r="85" spans="1:12" ht="15" customHeight="1" x14ac:dyDescent="0.25">
      <c r="A85" s="78">
        <v>79</v>
      </c>
      <c r="B85" s="90" t="s">
        <v>20</v>
      </c>
      <c r="C85" s="80" t="s">
        <v>84</v>
      </c>
      <c r="D85" s="80" t="s">
        <v>145</v>
      </c>
      <c r="E85" s="76">
        <f t="shared" ref="E85:G85" si="22">SUM(E86:E91)</f>
        <v>84603828</v>
      </c>
      <c r="F85" s="76">
        <f t="shared" si="22"/>
        <v>93573036</v>
      </c>
      <c r="G85" s="76">
        <f t="shared" si="22"/>
        <v>60973449</v>
      </c>
      <c r="H85" s="76">
        <f t="shared" ref="H85" si="23">SUM(H86:H91)</f>
        <v>97598950</v>
      </c>
      <c r="I85" s="81">
        <f t="shared" si="21"/>
        <v>1.0430242960162157</v>
      </c>
    </row>
    <row r="86" spans="1:12" ht="15" customHeight="1" x14ac:dyDescent="0.25">
      <c r="A86" s="78">
        <v>80</v>
      </c>
      <c r="B86" s="93" t="s">
        <v>146</v>
      </c>
      <c r="C86" s="50" t="s">
        <v>412</v>
      </c>
      <c r="D86" s="50" t="s">
        <v>413</v>
      </c>
      <c r="E86" s="25">
        <v>0</v>
      </c>
      <c r="F86" s="25">
        <v>0</v>
      </c>
      <c r="G86" s="25">
        <v>0</v>
      </c>
      <c r="H86" s="25">
        <v>0</v>
      </c>
      <c r="I86" s="158"/>
    </row>
    <row r="87" spans="1:12" s="45" customFormat="1" ht="15" customHeight="1" x14ac:dyDescent="0.25">
      <c r="A87" s="78">
        <v>81</v>
      </c>
      <c r="B87" s="93" t="s">
        <v>147</v>
      </c>
      <c r="C87" s="50" t="s">
        <v>148</v>
      </c>
      <c r="D87" s="50" t="s">
        <v>149</v>
      </c>
      <c r="E87" s="55">
        <v>67974895</v>
      </c>
      <c r="F87" s="55">
        <v>67974895</v>
      </c>
      <c r="G87" s="55">
        <v>40503562</v>
      </c>
      <c r="H87" s="55">
        <v>49547000</v>
      </c>
      <c r="I87" s="82">
        <f t="shared" ref="I87:I95" si="24">H87/F87</f>
        <v>0.72890145692759067</v>
      </c>
      <c r="K87" s="69"/>
    </row>
    <row r="88" spans="1:12" ht="15" customHeight="1" x14ac:dyDescent="0.25">
      <c r="A88" s="78">
        <v>82</v>
      </c>
      <c r="B88" s="93" t="s">
        <v>150</v>
      </c>
      <c r="C88" s="50" t="s">
        <v>151</v>
      </c>
      <c r="D88" s="50" t="s">
        <v>152</v>
      </c>
      <c r="E88" s="55">
        <v>200000</v>
      </c>
      <c r="F88" s="55">
        <v>410228</v>
      </c>
      <c r="G88" s="55">
        <v>392253</v>
      </c>
      <c r="H88" s="55">
        <v>1000000</v>
      </c>
      <c r="I88" s="82">
        <f t="shared" si="24"/>
        <v>2.4376688085649931</v>
      </c>
    </row>
    <row r="89" spans="1:12" ht="15" customHeight="1" x14ac:dyDescent="0.25">
      <c r="A89" s="78">
        <v>83</v>
      </c>
      <c r="B89" s="93" t="s">
        <v>153</v>
      </c>
      <c r="C89" s="50" t="s">
        <v>154</v>
      </c>
      <c r="D89" s="50" t="s">
        <v>155</v>
      </c>
      <c r="E89" s="55">
        <v>6381071</v>
      </c>
      <c r="F89" s="55">
        <v>13233210</v>
      </c>
      <c r="G89" s="55">
        <v>13177801</v>
      </c>
      <c r="H89" s="55">
        <v>33628140</v>
      </c>
      <c r="I89" s="82">
        <f t="shared" si="24"/>
        <v>2.5411929531836948</v>
      </c>
    </row>
    <row r="90" spans="1:12" ht="15" customHeight="1" x14ac:dyDescent="0.25">
      <c r="A90" s="78"/>
      <c r="B90" s="93" t="s">
        <v>414</v>
      </c>
      <c r="C90" s="50" t="s">
        <v>542</v>
      </c>
      <c r="D90" s="50" t="s">
        <v>541</v>
      </c>
      <c r="E90" s="55">
        <v>0</v>
      </c>
      <c r="F90" s="55">
        <v>0</v>
      </c>
      <c r="G90" s="55">
        <v>0</v>
      </c>
      <c r="H90" s="55">
        <v>10000</v>
      </c>
      <c r="I90" s="158"/>
    </row>
    <row r="91" spans="1:12" ht="15" customHeight="1" x14ac:dyDescent="0.25">
      <c r="A91" s="78">
        <v>84</v>
      </c>
      <c r="B91" s="93" t="s">
        <v>540</v>
      </c>
      <c r="C91" s="50" t="s">
        <v>156</v>
      </c>
      <c r="D91" s="50" t="s">
        <v>157</v>
      </c>
      <c r="E91" s="55">
        <v>10047862</v>
      </c>
      <c r="F91" s="55">
        <v>11954703</v>
      </c>
      <c r="G91" s="55">
        <v>6899833</v>
      </c>
      <c r="H91" s="55">
        <v>13413810</v>
      </c>
      <c r="I91" s="82">
        <f t="shared" si="24"/>
        <v>1.1220529694464179</v>
      </c>
    </row>
    <row r="92" spans="1:12" ht="15" customHeight="1" x14ac:dyDescent="0.25">
      <c r="A92" s="78">
        <v>85</v>
      </c>
      <c r="B92" s="100" t="s">
        <v>21</v>
      </c>
      <c r="C92" s="80" t="s">
        <v>158</v>
      </c>
      <c r="D92" s="80" t="s">
        <v>159</v>
      </c>
      <c r="E92" s="76">
        <f>SUM(E93:E95)</f>
        <v>33848640</v>
      </c>
      <c r="F92" s="76">
        <f>SUM(F93:F95)</f>
        <v>34103009</v>
      </c>
      <c r="G92" s="76">
        <f>SUM(G93:G95)</f>
        <v>7894792</v>
      </c>
      <c r="H92" s="76">
        <f>SUM(H93:H95)</f>
        <v>33085540</v>
      </c>
      <c r="I92" s="81">
        <f t="shared" si="24"/>
        <v>0.97016483208270565</v>
      </c>
    </row>
    <row r="93" spans="1:12" ht="15" customHeight="1" x14ac:dyDescent="0.25">
      <c r="A93" s="78">
        <v>86</v>
      </c>
      <c r="B93" s="93" t="s">
        <v>160</v>
      </c>
      <c r="C93" s="50" t="s">
        <v>161</v>
      </c>
      <c r="D93" s="50" t="s">
        <v>162</v>
      </c>
      <c r="E93" s="55">
        <v>25392622</v>
      </c>
      <c r="F93" s="55">
        <v>25392622</v>
      </c>
      <c r="G93" s="55">
        <v>4787624</v>
      </c>
      <c r="H93" s="55">
        <v>25657900</v>
      </c>
      <c r="I93" s="82">
        <f t="shared" si="24"/>
        <v>1.010447050328241</v>
      </c>
    </row>
    <row r="94" spans="1:12" ht="15" customHeight="1" x14ac:dyDescent="0.25">
      <c r="A94" s="78">
        <v>87</v>
      </c>
      <c r="B94" s="93" t="s">
        <v>163</v>
      </c>
      <c r="C94" s="50" t="s">
        <v>505</v>
      </c>
      <c r="D94" s="50" t="s">
        <v>506</v>
      </c>
      <c r="E94" s="55">
        <v>1259843</v>
      </c>
      <c r="F94" s="55">
        <v>1514212</v>
      </c>
      <c r="G94" s="55">
        <v>1514212</v>
      </c>
      <c r="H94" s="55">
        <v>393700</v>
      </c>
      <c r="I94" s="82">
        <f t="shared" si="24"/>
        <v>0.26000322279839283</v>
      </c>
    </row>
    <row r="95" spans="1:12" ht="15" customHeight="1" x14ac:dyDescent="0.25">
      <c r="A95" s="78">
        <v>88</v>
      </c>
      <c r="B95" s="93" t="s">
        <v>504</v>
      </c>
      <c r="C95" s="50" t="s">
        <v>164</v>
      </c>
      <c r="D95" s="50" t="s">
        <v>165</v>
      </c>
      <c r="E95" s="55">
        <v>7196175</v>
      </c>
      <c r="F95" s="55">
        <v>7196175</v>
      </c>
      <c r="G95" s="55">
        <v>1592956</v>
      </c>
      <c r="H95" s="55">
        <v>7033940</v>
      </c>
      <c r="I95" s="82">
        <f t="shared" si="24"/>
        <v>0.97745538428401202</v>
      </c>
    </row>
    <row r="96" spans="1:12" ht="15" customHeight="1" x14ac:dyDescent="0.25">
      <c r="A96" s="78">
        <v>89</v>
      </c>
      <c r="B96" s="90" t="s">
        <v>28</v>
      </c>
      <c r="C96" s="80" t="s">
        <v>61</v>
      </c>
      <c r="D96" s="80" t="s">
        <v>166</v>
      </c>
      <c r="E96" s="76">
        <v>0</v>
      </c>
      <c r="F96" s="76">
        <v>0</v>
      </c>
      <c r="G96" s="76">
        <v>0</v>
      </c>
      <c r="H96" s="76">
        <v>500000</v>
      </c>
      <c r="I96" s="158"/>
    </row>
    <row r="97" spans="1:11" ht="15" customHeight="1" x14ac:dyDescent="0.25">
      <c r="A97" s="78">
        <v>90</v>
      </c>
      <c r="B97" s="101" t="s">
        <v>34</v>
      </c>
      <c r="C97" s="210" t="s">
        <v>12</v>
      </c>
      <c r="D97" s="211"/>
      <c r="E97" s="27">
        <f>E85+E92+E96</f>
        <v>118452468</v>
      </c>
      <c r="F97" s="27">
        <f>F85+F92+F96</f>
        <v>127676045</v>
      </c>
      <c r="G97" s="27">
        <f>G85+G92+G96</f>
        <v>68868241</v>
      </c>
      <c r="H97" s="27">
        <f>H85+H92+H96</f>
        <v>131184490</v>
      </c>
      <c r="I97" s="85">
        <f t="shared" ref="I97:I103" si="25">H97/F97</f>
        <v>1.0274792738136587</v>
      </c>
      <c r="K97" s="28"/>
    </row>
    <row r="98" spans="1:11" ht="15" customHeight="1" x14ac:dyDescent="0.25">
      <c r="A98" s="78">
        <v>91</v>
      </c>
      <c r="B98" s="101" t="s">
        <v>43</v>
      </c>
      <c r="C98" s="49" t="s">
        <v>15</v>
      </c>
      <c r="D98" s="49" t="s">
        <v>273</v>
      </c>
      <c r="E98" s="27">
        <f>SUM(E99:E102)</f>
        <v>39821892</v>
      </c>
      <c r="F98" s="27">
        <f>SUM(F99:F102)</f>
        <v>40463807</v>
      </c>
      <c r="G98" s="27">
        <f>SUM(G99:G102)</f>
        <v>40463807</v>
      </c>
      <c r="H98" s="27">
        <f>SUM(H99:H102)</f>
        <v>41787273</v>
      </c>
      <c r="I98" s="85">
        <f t="shared" si="25"/>
        <v>1.0327074019505875</v>
      </c>
    </row>
    <row r="99" spans="1:11" ht="15" customHeight="1" x14ac:dyDescent="0.25">
      <c r="A99" s="78">
        <v>92</v>
      </c>
      <c r="B99" s="93" t="s">
        <v>269</v>
      </c>
      <c r="C99" s="50" t="s">
        <v>338</v>
      </c>
      <c r="D99" s="50" t="s">
        <v>537</v>
      </c>
      <c r="E99" s="25">
        <v>0</v>
      </c>
      <c r="F99" s="25">
        <v>0</v>
      </c>
      <c r="G99" s="25">
        <v>0</v>
      </c>
      <c r="H99" s="25">
        <v>0</v>
      </c>
      <c r="I99" s="158"/>
    </row>
    <row r="100" spans="1:11" ht="15" customHeight="1" x14ac:dyDescent="0.25">
      <c r="A100" s="78">
        <v>93</v>
      </c>
      <c r="B100" s="93" t="s">
        <v>271</v>
      </c>
      <c r="C100" s="50" t="s">
        <v>270</v>
      </c>
      <c r="D100" s="50" t="s">
        <v>272</v>
      </c>
      <c r="E100" s="25">
        <v>2171220</v>
      </c>
      <c r="F100" s="25">
        <v>4579391</v>
      </c>
      <c r="G100" s="25">
        <v>4579391</v>
      </c>
      <c r="H100" s="25">
        <v>2317752</v>
      </c>
      <c r="I100" s="82">
        <f t="shared" si="25"/>
        <v>0.50612668802467398</v>
      </c>
      <c r="K100" s="70"/>
    </row>
    <row r="101" spans="1:11" ht="15" customHeight="1" x14ac:dyDescent="0.25">
      <c r="A101" s="78">
        <v>94</v>
      </c>
      <c r="B101" s="93" t="s">
        <v>467</v>
      </c>
      <c r="C101" s="50" t="s">
        <v>241</v>
      </c>
      <c r="D101" s="50" t="s">
        <v>242</v>
      </c>
      <c r="E101" s="25">
        <v>37650672</v>
      </c>
      <c r="F101" s="25">
        <v>35884416</v>
      </c>
      <c r="G101" s="25">
        <v>35884416</v>
      </c>
      <c r="H101" s="25">
        <v>39469521</v>
      </c>
      <c r="I101" s="82">
        <f>H101/F101</f>
        <v>1.0999070181328854</v>
      </c>
    </row>
    <row r="102" spans="1:11" ht="15" customHeight="1" x14ac:dyDescent="0.25">
      <c r="A102" s="78">
        <v>95</v>
      </c>
      <c r="B102" s="93" t="s">
        <v>468</v>
      </c>
      <c r="C102" s="192" t="s">
        <v>465</v>
      </c>
      <c r="D102" s="50" t="s">
        <v>466</v>
      </c>
      <c r="E102" s="25">
        <v>0</v>
      </c>
      <c r="F102" s="25">
        <v>0</v>
      </c>
      <c r="G102" s="25">
        <v>0</v>
      </c>
      <c r="H102" s="25">
        <v>0</v>
      </c>
      <c r="I102" s="158"/>
    </row>
    <row r="103" spans="1:11" ht="15" customHeight="1" x14ac:dyDescent="0.25">
      <c r="A103" s="78">
        <v>96</v>
      </c>
      <c r="B103" s="101" t="s">
        <v>35</v>
      </c>
      <c r="C103" s="210" t="s">
        <v>15</v>
      </c>
      <c r="D103" s="211"/>
      <c r="E103" s="67">
        <f t="shared" ref="E103:G103" si="26">E98</f>
        <v>39821892</v>
      </c>
      <c r="F103" s="67">
        <f t="shared" si="26"/>
        <v>40463807</v>
      </c>
      <c r="G103" s="67">
        <f t="shared" si="26"/>
        <v>40463807</v>
      </c>
      <c r="H103" s="67">
        <f>SUM(H99:H102)</f>
        <v>41787273</v>
      </c>
      <c r="I103" s="85">
        <f t="shared" si="25"/>
        <v>1.0327074019505875</v>
      </c>
      <c r="K103"/>
    </row>
    <row r="104" spans="1:11" ht="15" customHeight="1" x14ac:dyDescent="0.25">
      <c r="A104" s="78">
        <v>97</v>
      </c>
      <c r="B104" s="222" t="s">
        <v>57</v>
      </c>
      <c r="C104" s="222"/>
      <c r="D104" s="104"/>
      <c r="E104" s="86">
        <f>E55+E66+E67+E78+E79+E85+E92+E96+E98</f>
        <v>626595000</v>
      </c>
      <c r="F104" s="86">
        <f>F55+F66+F67+F78+F79+F85+F92+F96+F98</f>
        <v>914630000</v>
      </c>
      <c r="G104" s="86">
        <f>G55+G66+G67+G78+G79+G85+G92+G96+G98</f>
        <v>517091762</v>
      </c>
      <c r="H104" s="86">
        <f>H55+H66+H67+H78+H79+H85+H92+H96+H98</f>
        <v>878993000</v>
      </c>
      <c r="I104" s="87">
        <f>H104/F104</f>
        <v>0.96103670336638858</v>
      </c>
    </row>
  </sheetData>
  <sheetProtection selectLockedCells="1" selectUnlockedCells="1"/>
  <mergeCells count="11">
    <mergeCell ref="A4:I4"/>
    <mergeCell ref="B54:I54"/>
    <mergeCell ref="C37:D37"/>
    <mergeCell ref="C46:D46"/>
    <mergeCell ref="C52:D52"/>
    <mergeCell ref="B53:C53"/>
    <mergeCell ref="B104:C104"/>
    <mergeCell ref="B8:I8"/>
    <mergeCell ref="C84:D84"/>
    <mergeCell ref="C97:D97"/>
    <mergeCell ref="C103:D103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3" firstPageNumber="0" orientation="portrait" r:id="rId1"/>
  <headerFooter alignWithMargins="0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/>
  </sheetViews>
  <sheetFormatPr defaultRowHeight="13.2" x14ac:dyDescent="0.25"/>
  <cols>
    <col min="1" max="2" width="5.6640625" customWidth="1"/>
    <col min="3" max="3" width="35.6640625" customWidth="1"/>
    <col min="4" max="4" width="5.6640625" customWidth="1"/>
    <col min="5" max="8" width="9.6640625" customWidth="1"/>
    <col min="9" max="9" width="8.33203125" customWidth="1"/>
  </cols>
  <sheetData>
    <row r="1" spans="1:11" ht="15" customHeight="1" x14ac:dyDescent="0.25">
      <c r="A1" s="1"/>
      <c r="B1" s="1"/>
      <c r="C1" s="1"/>
      <c r="D1" s="1"/>
      <c r="E1" s="1"/>
      <c r="F1" s="1"/>
      <c r="G1" s="1"/>
      <c r="I1" s="2" t="s">
        <v>262</v>
      </c>
    </row>
    <row r="2" spans="1:11" ht="15" customHeight="1" x14ac:dyDescent="0.25">
      <c r="A2" s="1"/>
      <c r="B2" s="1"/>
      <c r="C2" s="1"/>
      <c r="D2" s="1"/>
      <c r="E2" s="1"/>
      <c r="F2" s="1"/>
      <c r="G2" s="1"/>
      <c r="I2" s="2" t="str">
        <f>'1. melléklet'!H2</f>
        <v>az 1/2026. (III.3.) önkormányzati rendelethez</v>
      </c>
    </row>
    <row r="3" spans="1:11" s="9" customFormat="1" ht="15" customHeight="1" x14ac:dyDescent="0.25">
      <c r="A3" s="11"/>
      <c r="B3" s="11"/>
      <c r="C3" s="12"/>
      <c r="D3" s="12"/>
      <c r="E3" s="12"/>
      <c r="F3" s="12"/>
      <c r="G3" s="12"/>
      <c r="H3" s="12"/>
    </row>
    <row r="4" spans="1:11" s="9" customFormat="1" ht="15" customHeight="1" x14ac:dyDescent="0.25">
      <c r="A4" s="217" t="s">
        <v>525</v>
      </c>
      <c r="B4" s="217"/>
      <c r="C4" s="217"/>
      <c r="D4" s="217"/>
      <c r="E4" s="217"/>
      <c r="F4" s="217"/>
      <c r="G4" s="217"/>
      <c r="H4" s="217"/>
      <c r="I4" s="217"/>
    </row>
    <row r="5" spans="1:11" ht="15" customHeight="1" x14ac:dyDescent="0.25">
      <c r="A5" s="15"/>
      <c r="B5" s="15"/>
      <c r="C5" s="15"/>
      <c r="D5" s="15"/>
      <c r="I5" s="4"/>
    </row>
    <row r="6" spans="1:11" ht="15" customHeight="1" x14ac:dyDescent="0.25">
      <c r="A6" s="77"/>
      <c r="B6" s="78" t="s">
        <v>33</v>
      </c>
      <c r="C6" s="78" t="s">
        <v>317</v>
      </c>
      <c r="D6" s="78" t="s">
        <v>35</v>
      </c>
      <c r="E6" s="78" t="s">
        <v>36</v>
      </c>
      <c r="F6" s="78" t="s">
        <v>37</v>
      </c>
      <c r="G6" s="78" t="s">
        <v>38</v>
      </c>
      <c r="H6" s="78" t="s">
        <v>39</v>
      </c>
      <c r="I6" s="77" t="s">
        <v>40</v>
      </c>
      <c r="K6" s="68"/>
    </row>
    <row r="7" spans="1:11" ht="40.799999999999997" x14ac:dyDescent="0.25">
      <c r="A7" s="78">
        <v>1</v>
      </c>
      <c r="B7" s="77" t="s">
        <v>0</v>
      </c>
      <c r="C7" s="78" t="s">
        <v>1</v>
      </c>
      <c r="D7" s="77" t="s">
        <v>106</v>
      </c>
      <c r="E7" s="77" t="s">
        <v>500</v>
      </c>
      <c r="F7" s="77" t="s">
        <v>521</v>
      </c>
      <c r="G7" s="77" t="s">
        <v>522</v>
      </c>
      <c r="H7" s="77" t="s">
        <v>523</v>
      </c>
      <c r="I7" s="79" t="s">
        <v>524</v>
      </c>
    </row>
    <row r="8" spans="1:11" ht="15" customHeight="1" x14ac:dyDescent="0.25">
      <c r="A8" s="78">
        <v>2</v>
      </c>
      <c r="B8" s="223" t="s">
        <v>2</v>
      </c>
      <c r="C8" s="223"/>
      <c r="D8" s="223"/>
      <c r="E8" s="223"/>
      <c r="F8" s="223"/>
      <c r="G8" s="223"/>
      <c r="H8" s="223"/>
      <c r="I8" s="223"/>
    </row>
    <row r="9" spans="1:11" s="46" customFormat="1" ht="15" customHeight="1" x14ac:dyDescent="0.25">
      <c r="A9" s="78">
        <v>3</v>
      </c>
      <c r="B9" s="90" t="s">
        <v>4</v>
      </c>
      <c r="C9" s="80" t="s">
        <v>3</v>
      </c>
      <c r="D9" s="80" t="s">
        <v>189</v>
      </c>
      <c r="E9" s="76">
        <f>SUM(E10:E13)</f>
        <v>1669600</v>
      </c>
      <c r="F9" s="76">
        <f>SUM(F10:F13)</f>
        <v>1275856</v>
      </c>
      <c r="G9" s="76">
        <f>SUM(G10:G13)</f>
        <v>1276063</v>
      </c>
      <c r="H9" s="76">
        <f>SUM(H10:H13)</f>
        <v>1187000</v>
      </c>
      <c r="I9" s="81">
        <f>H9/F9</f>
        <v>0.93035577682747894</v>
      </c>
      <c r="J9" s="17"/>
    </row>
    <row r="10" spans="1:11" s="46" customFormat="1" ht="15" customHeight="1" x14ac:dyDescent="0.25">
      <c r="A10" s="78">
        <v>4</v>
      </c>
      <c r="B10" s="93" t="s">
        <v>50</v>
      </c>
      <c r="C10" s="50" t="s">
        <v>194</v>
      </c>
      <c r="D10" s="50" t="s">
        <v>193</v>
      </c>
      <c r="E10" s="25">
        <v>1300000</v>
      </c>
      <c r="F10" s="58">
        <v>1013486</v>
      </c>
      <c r="G10" s="58">
        <v>1013693</v>
      </c>
      <c r="H10" s="25">
        <v>1000000</v>
      </c>
      <c r="I10" s="82">
        <f t="shared" ref="I10:I14" si="0">H10/F10</f>
        <v>0.9866934521049131</v>
      </c>
      <c r="J10" s="17"/>
    </row>
    <row r="11" spans="1:11" s="46" customFormat="1" ht="15" customHeight="1" x14ac:dyDescent="0.25">
      <c r="A11" s="78">
        <v>5</v>
      </c>
      <c r="B11" s="93" t="s">
        <v>51</v>
      </c>
      <c r="C11" s="50" t="s">
        <v>298</v>
      </c>
      <c r="D11" s="50" t="s">
        <v>299</v>
      </c>
      <c r="E11" s="25">
        <v>369600</v>
      </c>
      <c r="F11" s="58">
        <v>262200</v>
      </c>
      <c r="G11" s="58">
        <v>262200</v>
      </c>
      <c r="H11" s="25">
        <v>187000</v>
      </c>
      <c r="I11" s="82">
        <f t="shared" si="0"/>
        <v>0.71319603356216632</v>
      </c>
      <c r="J11" s="17"/>
    </row>
    <row r="12" spans="1:11" s="46" customFormat="1" ht="15" customHeight="1" x14ac:dyDescent="0.25">
      <c r="A12" s="78">
        <v>6</v>
      </c>
      <c r="B12" s="93" t="s">
        <v>52</v>
      </c>
      <c r="C12" s="50" t="s">
        <v>197</v>
      </c>
      <c r="D12" s="50" t="s">
        <v>199</v>
      </c>
      <c r="E12" s="25">
        <v>0</v>
      </c>
      <c r="F12" s="58">
        <v>167</v>
      </c>
      <c r="G12" s="58">
        <v>167</v>
      </c>
      <c r="H12" s="25">
        <v>0</v>
      </c>
      <c r="I12" s="82">
        <f t="shared" si="0"/>
        <v>0</v>
      </c>
      <c r="J12" s="17"/>
    </row>
    <row r="13" spans="1:11" s="9" customFormat="1" ht="15" customHeight="1" x14ac:dyDescent="0.25">
      <c r="A13" s="78">
        <v>7</v>
      </c>
      <c r="B13" s="93" t="s">
        <v>458</v>
      </c>
      <c r="C13" s="50" t="s">
        <v>198</v>
      </c>
      <c r="D13" s="50" t="s">
        <v>278</v>
      </c>
      <c r="E13" s="25">
        <v>0</v>
      </c>
      <c r="F13" s="58">
        <v>3</v>
      </c>
      <c r="G13" s="58">
        <v>3</v>
      </c>
      <c r="H13" s="25">
        <v>0</v>
      </c>
      <c r="I13" s="82">
        <f t="shared" si="0"/>
        <v>0</v>
      </c>
      <c r="J13" s="17"/>
    </row>
    <row r="14" spans="1:11" ht="15.75" customHeight="1" x14ac:dyDescent="0.25">
      <c r="A14" s="78">
        <v>8</v>
      </c>
      <c r="B14" s="96" t="s">
        <v>33</v>
      </c>
      <c r="C14" s="218" t="s">
        <v>3</v>
      </c>
      <c r="D14" s="219"/>
      <c r="E14" s="27">
        <f t="shared" ref="E14" si="1">E9</f>
        <v>1669600</v>
      </c>
      <c r="F14" s="27">
        <f t="shared" ref="F14:H14" si="2">F9</f>
        <v>1275856</v>
      </c>
      <c r="G14" s="27">
        <f t="shared" si="2"/>
        <v>1276063</v>
      </c>
      <c r="H14" s="27">
        <f t="shared" si="2"/>
        <v>1187000</v>
      </c>
      <c r="I14" s="81">
        <f t="shared" si="0"/>
        <v>0.93035577682747894</v>
      </c>
      <c r="J14" s="5"/>
    </row>
    <row r="15" spans="1:11" ht="15.75" customHeight="1" x14ac:dyDescent="0.25">
      <c r="A15" s="78">
        <v>9</v>
      </c>
      <c r="B15" s="96" t="s">
        <v>317</v>
      </c>
      <c r="C15" s="218" t="s">
        <v>248</v>
      </c>
      <c r="D15" s="219"/>
      <c r="E15" s="27">
        <v>0</v>
      </c>
      <c r="F15" s="27">
        <v>0</v>
      </c>
      <c r="G15" s="27">
        <v>0</v>
      </c>
      <c r="H15" s="27">
        <v>0</v>
      </c>
      <c r="I15" s="157"/>
    </row>
    <row r="16" spans="1:11" ht="15" customHeight="1" x14ac:dyDescent="0.25">
      <c r="A16" s="78">
        <v>10</v>
      </c>
      <c r="B16" s="90" t="s">
        <v>5</v>
      </c>
      <c r="C16" s="83" t="s">
        <v>58</v>
      </c>
      <c r="D16" s="83" t="s">
        <v>213</v>
      </c>
      <c r="E16" s="76">
        <v>64728</v>
      </c>
      <c r="F16" s="76">
        <v>64728</v>
      </c>
      <c r="G16" s="76">
        <v>64728</v>
      </c>
      <c r="H16" s="76">
        <v>543479</v>
      </c>
      <c r="I16" s="81">
        <f t="shared" ref="I16:I44" si="3">H16/F16</f>
        <v>8.3963508836979361</v>
      </c>
    </row>
    <row r="17" spans="1:11" ht="15" customHeight="1" x14ac:dyDescent="0.25">
      <c r="A17" s="78">
        <v>11</v>
      </c>
      <c r="B17" s="90" t="s">
        <v>17</v>
      </c>
      <c r="C17" s="80" t="s">
        <v>211</v>
      </c>
      <c r="D17" s="80" t="s">
        <v>212</v>
      </c>
      <c r="E17" s="76">
        <v>37650672</v>
      </c>
      <c r="F17" s="109">
        <v>35884416</v>
      </c>
      <c r="G17" s="109">
        <v>35884416</v>
      </c>
      <c r="H17" s="76">
        <v>39469521</v>
      </c>
      <c r="I17" s="81">
        <f t="shared" si="3"/>
        <v>1.0999070181328854</v>
      </c>
    </row>
    <row r="18" spans="1:11" ht="15" customHeight="1" x14ac:dyDescent="0.25">
      <c r="A18" s="78">
        <v>12</v>
      </c>
      <c r="B18" s="101" t="s">
        <v>35</v>
      </c>
      <c r="C18" s="218" t="s">
        <v>307</v>
      </c>
      <c r="D18" s="219"/>
      <c r="E18" s="27">
        <f>SUM(E16:E17)</f>
        <v>37715400</v>
      </c>
      <c r="F18" s="27">
        <f>SUM(F16:F17)</f>
        <v>35949144</v>
      </c>
      <c r="G18" s="27">
        <f>SUM(G16:G17)</f>
        <v>35949144</v>
      </c>
      <c r="H18" s="27">
        <f>SUM(H16:H17)</f>
        <v>40013000</v>
      </c>
      <c r="I18" s="82">
        <f>H18/F18</f>
        <v>1.1130445832034277</v>
      </c>
    </row>
    <row r="19" spans="1:11" ht="15" customHeight="1" x14ac:dyDescent="0.25">
      <c r="A19" s="145">
        <v>13</v>
      </c>
      <c r="B19" s="224" t="s">
        <v>85</v>
      </c>
      <c r="C19" s="225"/>
      <c r="D19" s="226"/>
      <c r="E19" s="86">
        <f>E14+E15+E18</f>
        <v>39385000</v>
      </c>
      <c r="F19" s="86">
        <f t="shared" ref="F19:H19" si="4">F14+F15+F18</f>
        <v>37225000</v>
      </c>
      <c r="G19" s="86">
        <f t="shared" si="4"/>
        <v>37225207</v>
      </c>
      <c r="H19" s="86">
        <f t="shared" si="4"/>
        <v>41200000</v>
      </c>
      <c r="I19" s="87">
        <f t="shared" si="3"/>
        <v>1.1067830758898589</v>
      </c>
    </row>
    <row r="20" spans="1:11" ht="15" customHeight="1" x14ac:dyDescent="0.25">
      <c r="A20" s="78">
        <v>14</v>
      </c>
      <c r="B20" s="214" t="s">
        <v>10</v>
      </c>
      <c r="C20" s="215"/>
      <c r="D20" s="215"/>
      <c r="E20" s="215"/>
      <c r="F20" s="215"/>
      <c r="G20" s="215"/>
      <c r="H20" s="215"/>
      <c r="I20" s="216"/>
    </row>
    <row r="21" spans="1:11" s="9" customFormat="1" ht="15" customHeight="1" x14ac:dyDescent="0.25">
      <c r="A21" s="78">
        <v>15</v>
      </c>
      <c r="B21" s="103" t="s">
        <v>4</v>
      </c>
      <c r="C21" s="49" t="s">
        <v>49</v>
      </c>
      <c r="D21" s="49" t="s">
        <v>107</v>
      </c>
      <c r="E21" s="27">
        <f>E22+E29</f>
        <v>25398700</v>
      </c>
      <c r="F21" s="27">
        <f>F22+F29</f>
        <v>26487080</v>
      </c>
      <c r="G21" s="27">
        <f>G22+G29</f>
        <v>26487080</v>
      </c>
      <c r="H21" s="27">
        <f>H22+H29</f>
        <v>29458735</v>
      </c>
      <c r="I21" s="85">
        <f>H21/F21</f>
        <v>1.1121926237244724</v>
      </c>
    </row>
    <row r="22" spans="1:11" s="9" customFormat="1" ht="15" customHeight="1" x14ac:dyDescent="0.25">
      <c r="A22" s="78">
        <v>16</v>
      </c>
      <c r="B22" s="93" t="s">
        <v>50</v>
      </c>
      <c r="C22" s="50" t="s">
        <v>108</v>
      </c>
      <c r="D22" s="50" t="s">
        <v>109</v>
      </c>
      <c r="E22" s="25">
        <f>SUM(E23:E28)</f>
        <v>25000500</v>
      </c>
      <c r="F22" s="25">
        <f>SUM(F23:F28)</f>
        <v>26002597</v>
      </c>
      <c r="G22" s="25">
        <f>SUM(G23:G28)</f>
        <v>26002597</v>
      </c>
      <c r="H22" s="25">
        <f>SUM(H23:H28)</f>
        <v>28285135</v>
      </c>
      <c r="I22" s="82">
        <f t="shared" si="3"/>
        <v>1.0877811550900089</v>
      </c>
    </row>
    <row r="23" spans="1:11" s="9" customFormat="1" ht="15" customHeight="1" x14ac:dyDescent="0.25">
      <c r="A23" s="78">
        <v>17</v>
      </c>
      <c r="B23" s="102" t="s">
        <v>320</v>
      </c>
      <c r="C23" s="7" t="s">
        <v>329</v>
      </c>
      <c r="D23" s="47" t="s">
        <v>110</v>
      </c>
      <c r="E23" s="26">
        <v>23332140</v>
      </c>
      <c r="F23" s="26">
        <v>23512140</v>
      </c>
      <c r="G23" s="26">
        <v>23512140</v>
      </c>
      <c r="H23" s="26">
        <v>26668000</v>
      </c>
      <c r="I23" s="84">
        <f t="shared" si="3"/>
        <v>1.1342225760819731</v>
      </c>
    </row>
    <row r="24" spans="1:11" s="9" customFormat="1" ht="15" customHeight="1" x14ac:dyDescent="0.25">
      <c r="A24" s="78">
        <v>18</v>
      </c>
      <c r="B24" s="102" t="s">
        <v>321</v>
      </c>
      <c r="C24" s="7" t="s">
        <v>330</v>
      </c>
      <c r="D24" s="47" t="s">
        <v>303</v>
      </c>
      <c r="E24" s="26">
        <v>300000</v>
      </c>
      <c r="F24" s="26">
        <v>1150000</v>
      </c>
      <c r="G24" s="26">
        <v>1150000</v>
      </c>
      <c r="H24" s="26">
        <v>0</v>
      </c>
      <c r="I24" s="84">
        <f t="shared" si="3"/>
        <v>0</v>
      </c>
    </row>
    <row r="25" spans="1:11" s="9" customFormat="1" ht="15" customHeight="1" x14ac:dyDescent="0.25">
      <c r="A25" s="78">
        <v>19</v>
      </c>
      <c r="B25" s="102" t="s">
        <v>322</v>
      </c>
      <c r="C25" s="7" t="s">
        <v>334</v>
      </c>
      <c r="D25" s="47" t="s">
        <v>296</v>
      </c>
      <c r="E25" s="26">
        <v>0</v>
      </c>
      <c r="F25" s="26">
        <v>0</v>
      </c>
      <c r="G25" s="26">
        <v>0</v>
      </c>
      <c r="H25" s="26">
        <v>0</v>
      </c>
      <c r="I25" s="157"/>
    </row>
    <row r="26" spans="1:11" s="9" customFormat="1" ht="15" customHeight="1" x14ac:dyDescent="0.25">
      <c r="A26" s="78">
        <v>20</v>
      </c>
      <c r="B26" s="102" t="s">
        <v>323</v>
      </c>
      <c r="C26" s="7" t="s">
        <v>331</v>
      </c>
      <c r="D26" s="47" t="s">
        <v>111</v>
      </c>
      <c r="E26" s="26">
        <v>937500</v>
      </c>
      <c r="F26" s="26">
        <v>937500</v>
      </c>
      <c r="G26" s="26">
        <v>937500</v>
      </c>
      <c r="H26" s="26">
        <v>1171875</v>
      </c>
      <c r="I26" s="84">
        <f t="shared" si="3"/>
        <v>1.25</v>
      </c>
    </row>
    <row r="27" spans="1:11" s="9" customFormat="1" ht="15" customHeight="1" x14ac:dyDescent="0.25">
      <c r="A27" s="78">
        <v>21</v>
      </c>
      <c r="B27" s="102" t="s">
        <v>324</v>
      </c>
      <c r="C27" s="7" t="s">
        <v>332</v>
      </c>
      <c r="D27" s="47" t="s">
        <v>240</v>
      </c>
      <c r="E27" s="26">
        <v>300000</v>
      </c>
      <c r="F27" s="26">
        <v>272097</v>
      </c>
      <c r="G27" s="26">
        <v>272097</v>
      </c>
      <c r="H27" s="26">
        <v>300000</v>
      </c>
      <c r="I27" s="84">
        <f t="shared" si="3"/>
        <v>1.1025479884011951</v>
      </c>
    </row>
    <row r="28" spans="1:11" s="9" customFormat="1" ht="15" customHeight="1" x14ac:dyDescent="0.25">
      <c r="A28" s="78">
        <v>22</v>
      </c>
      <c r="B28" s="102" t="s">
        <v>325</v>
      </c>
      <c r="C28" s="7" t="s">
        <v>333</v>
      </c>
      <c r="D28" s="47" t="s">
        <v>243</v>
      </c>
      <c r="E28" s="26">
        <v>130860</v>
      </c>
      <c r="F28" s="26">
        <v>130860</v>
      </c>
      <c r="G28" s="26">
        <v>130860</v>
      </c>
      <c r="H28" s="26">
        <v>145260</v>
      </c>
      <c r="I28" s="84">
        <f t="shared" si="3"/>
        <v>1.1100412654745531</v>
      </c>
    </row>
    <row r="29" spans="1:11" ht="15" customHeight="1" x14ac:dyDescent="0.25">
      <c r="A29" s="78">
        <v>23</v>
      </c>
      <c r="B29" s="93" t="s">
        <v>51</v>
      </c>
      <c r="C29" s="50" t="s">
        <v>53</v>
      </c>
      <c r="D29" s="50" t="s">
        <v>112</v>
      </c>
      <c r="E29" s="25">
        <f t="shared" ref="E29:F29" si="5">SUM(E30:E31)</f>
        <v>398200</v>
      </c>
      <c r="F29" s="25">
        <f t="shared" si="5"/>
        <v>484483</v>
      </c>
      <c r="G29" s="25">
        <f t="shared" ref="G29" si="6">SUM(G30:G31)</f>
        <v>484483</v>
      </c>
      <c r="H29" s="25">
        <f t="shared" ref="H29" si="7">SUM(H30:H31)</f>
        <v>1173600</v>
      </c>
      <c r="I29" s="82">
        <f t="shared" si="3"/>
        <v>2.4223760173215574</v>
      </c>
      <c r="K29" s="68"/>
    </row>
    <row r="30" spans="1:11" s="9" customFormat="1" ht="24" x14ac:dyDescent="0.25">
      <c r="A30" s="78">
        <v>24</v>
      </c>
      <c r="B30" s="97" t="s">
        <v>326</v>
      </c>
      <c r="C30" s="108" t="s">
        <v>350</v>
      </c>
      <c r="D30" s="47" t="s">
        <v>114</v>
      </c>
      <c r="E30" s="26">
        <v>373200</v>
      </c>
      <c r="F30" s="26">
        <v>418200</v>
      </c>
      <c r="G30" s="26">
        <v>418200</v>
      </c>
      <c r="H30" s="26">
        <v>1148600</v>
      </c>
      <c r="I30" s="84">
        <f t="shared" si="3"/>
        <v>2.7465327594452416</v>
      </c>
    </row>
    <row r="31" spans="1:11" s="9" customFormat="1" ht="15" customHeight="1" x14ac:dyDescent="0.25">
      <c r="A31" s="78">
        <v>25</v>
      </c>
      <c r="B31" s="97" t="s">
        <v>327</v>
      </c>
      <c r="C31" s="47" t="s">
        <v>351</v>
      </c>
      <c r="D31" s="47" t="s">
        <v>115</v>
      </c>
      <c r="E31" s="26">
        <v>25000</v>
      </c>
      <c r="F31" s="26">
        <v>66283</v>
      </c>
      <c r="G31" s="26">
        <v>66283</v>
      </c>
      <c r="H31" s="26">
        <v>25000</v>
      </c>
      <c r="I31" s="84">
        <f t="shared" si="3"/>
        <v>0.37717061690026099</v>
      </c>
    </row>
    <row r="32" spans="1:11" s="9" customFormat="1" ht="15" customHeight="1" x14ac:dyDescent="0.25">
      <c r="A32" s="78">
        <v>26</v>
      </c>
      <c r="B32" s="103" t="s">
        <v>5</v>
      </c>
      <c r="C32" s="49" t="s">
        <v>83</v>
      </c>
      <c r="D32" s="49" t="s">
        <v>116</v>
      </c>
      <c r="E32" s="27">
        <v>3405845</v>
      </c>
      <c r="F32" s="57">
        <v>3516748</v>
      </c>
      <c r="G32" s="57">
        <v>3516748</v>
      </c>
      <c r="H32" s="27">
        <v>3969215</v>
      </c>
      <c r="I32" s="85">
        <f t="shared" si="3"/>
        <v>1.1286606262376491</v>
      </c>
    </row>
    <row r="33" spans="1:10" s="9" customFormat="1" ht="15" customHeight="1" x14ac:dyDescent="0.25">
      <c r="A33" s="78">
        <v>27</v>
      </c>
      <c r="B33" s="103" t="s">
        <v>17</v>
      </c>
      <c r="C33" s="49" t="s">
        <v>55</v>
      </c>
      <c r="D33" s="49" t="s">
        <v>117</v>
      </c>
      <c r="E33" s="27">
        <f>SUM(E34:E38)</f>
        <v>10580455</v>
      </c>
      <c r="F33" s="27">
        <f>SUM(F34:F38)</f>
        <v>7221172</v>
      </c>
      <c r="G33" s="27">
        <f>SUM(G34:G38)</f>
        <v>6677900</v>
      </c>
      <c r="H33" s="27">
        <f>SUM(H34:H38)</f>
        <v>7772050</v>
      </c>
      <c r="I33" s="85">
        <f t="shared" si="3"/>
        <v>1.0762865086166069</v>
      </c>
    </row>
    <row r="34" spans="1:10" s="9" customFormat="1" ht="15" customHeight="1" x14ac:dyDescent="0.25">
      <c r="A34" s="78">
        <v>28</v>
      </c>
      <c r="B34" s="93" t="s">
        <v>54</v>
      </c>
      <c r="C34" s="50" t="s">
        <v>118</v>
      </c>
      <c r="D34" s="50" t="s">
        <v>123</v>
      </c>
      <c r="E34" s="25">
        <v>700000</v>
      </c>
      <c r="F34" s="58">
        <v>650000</v>
      </c>
      <c r="G34" s="58">
        <v>555647</v>
      </c>
      <c r="H34" s="25">
        <v>700000</v>
      </c>
      <c r="I34" s="82">
        <f t="shared" si="3"/>
        <v>1.0769230769230769</v>
      </c>
    </row>
    <row r="35" spans="1:10" s="9" customFormat="1" ht="15" customHeight="1" x14ac:dyDescent="0.25">
      <c r="A35" s="78">
        <v>29</v>
      </c>
      <c r="B35" s="93" t="s">
        <v>56</v>
      </c>
      <c r="C35" s="50" t="s">
        <v>454</v>
      </c>
      <c r="D35" s="50" t="s">
        <v>124</v>
      </c>
      <c r="E35" s="25">
        <v>85000</v>
      </c>
      <c r="F35" s="58">
        <v>105000</v>
      </c>
      <c r="G35" s="58">
        <v>97162</v>
      </c>
      <c r="H35" s="25">
        <v>125000</v>
      </c>
      <c r="I35" s="82">
        <f t="shared" si="3"/>
        <v>1.1904761904761905</v>
      </c>
    </row>
    <row r="36" spans="1:10" s="9" customFormat="1" ht="15" customHeight="1" x14ac:dyDescent="0.25">
      <c r="A36" s="78">
        <v>30</v>
      </c>
      <c r="B36" s="93" t="s">
        <v>119</v>
      </c>
      <c r="C36" s="50" t="s">
        <v>120</v>
      </c>
      <c r="D36" s="50" t="s">
        <v>125</v>
      </c>
      <c r="E36" s="25">
        <v>7752000</v>
      </c>
      <c r="F36" s="58">
        <v>5058726</v>
      </c>
      <c r="G36" s="58">
        <v>4702121</v>
      </c>
      <c r="H36" s="25">
        <v>5848000</v>
      </c>
      <c r="I36" s="82">
        <f t="shared" si="3"/>
        <v>1.1560222870343244</v>
      </c>
    </row>
    <row r="37" spans="1:10" s="12" customFormat="1" ht="15" customHeight="1" x14ac:dyDescent="0.25">
      <c r="A37" s="78">
        <v>31</v>
      </c>
      <c r="B37" s="93" t="s">
        <v>121</v>
      </c>
      <c r="C37" s="50" t="s">
        <v>122</v>
      </c>
      <c r="D37" s="50" t="s">
        <v>126</v>
      </c>
      <c r="E37" s="25">
        <v>0</v>
      </c>
      <c r="F37" s="58">
        <v>5040</v>
      </c>
      <c r="G37" s="58">
        <v>5040</v>
      </c>
      <c r="H37" s="25">
        <v>0</v>
      </c>
      <c r="I37" s="157"/>
    </row>
    <row r="38" spans="1:10" s="9" customFormat="1" ht="15" customHeight="1" x14ac:dyDescent="0.25">
      <c r="A38" s="78">
        <v>32</v>
      </c>
      <c r="B38" s="93" t="s">
        <v>127</v>
      </c>
      <c r="C38" s="50" t="s">
        <v>128</v>
      </c>
      <c r="D38" s="50" t="s">
        <v>129</v>
      </c>
      <c r="E38" s="25">
        <f t="shared" ref="E38" si="8">SUM(E39:E40)</f>
        <v>2043455</v>
      </c>
      <c r="F38" s="25">
        <f t="shared" ref="F38:H38" si="9">SUM(F39:F40)</f>
        <v>1402406</v>
      </c>
      <c r="G38" s="25">
        <f t="shared" si="9"/>
        <v>1317930</v>
      </c>
      <c r="H38" s="25">
        <f t="shared" si="9"/>
        <v>1099050</v>
      </c>
      <c r="I38" s="82">
        <f t="shared" si="3"/>
        <v>0.78368888895227207</v>
      </c>
    </row>
    <row r="39" spans="1:10" s="9" customFormat="1" ht="15" customHeight="1" x14ac:dyDescent="0.25">
      <c r="A39" s="78">
        <v>33</v>
      </c>
      <c r="B39" s="97" t="s">
        <v>340</v>
      </c>
      <c r="C39" s="47" t="s">
        <v>344</v>
      </c>
      <c r="D39" s="47" t="s">
        <v>130</v>
      </c>
      <c r="E39" s="26">
        <v>2043340</v>
      </c>
      <c r="F39" s="56">
        <v>1401134</v>
      </c>
      <c r="G39" s="56">
        <v>1316928</v>
      </c>
      <c r="H39" s="26">
        <v>1098000</v>
      </c>
      <c r="I39" s="84">
        <f t="shared" si="3"/>
        <v>0.78365095701053578</v>
      </c>
    </row>
    <row r="40" spans="1:10" ht="15" customHeight="1" x14ac:dyDescent="0.25">
      <c r="A40" s="78">
        <v>34</v>
      </c>
      <c r="B40" s="97" t="s">
        <v>341</v>
      </c>
      <c r="C40" s="47" t="s">
        <v>347</v>
      </c>
      <c r="D40" s="47" t="s">
        <v>135</v>
      </c>
      <c r="E40" s="26">
        <v>115</v>
      </c>
      <c r="F40" s="56">
        <v>1272</v>
      </c>
      <c r="G40" s="56">
        <v>1002</v>
      </c>
      <c r="H40" s="26">
        <v>1050</v>
      </c>
      <c r="I40" s="84">
        <f t="shared" si="3"/>
        <v>0.82547169811320753</v>
      </c>
      <c r="J40" s="16"/>
    </row>
    <row r="41" spans="1:10" ht="15" customHeight="1" x14ac:dyDescent="0.25">
      <c r="A41" s="78">
        <v>35</v>
      </c>
      <c r="B41" s="98" t="s">
        <v>33</v>
      </c>
      <c r="C41" s="210" t="s">
        <v>11</v>
      </c>
      <c r="D41" s="211"/>
      <c r="E41" s="67">
        <f>E21+E32+E33</f>
        <v>39385000</v>
      </c>
      <c r="F41" s="67">
        <f>F21+F32+F33</f>
        <v>37225000</v>
      </c>
      <c r="G41" s="67">
        <f>G21+G32+G33</f>
        <v>36681728</v>
      </c>
      <c r="H41" s="67">
        <f>H21+H32+H33</f>
        <v>41200000</v>
      </c>
      <c r="I41" s="85">
        <f t="shared" si="3"/>
        <v>1.1067830758898589</v>
      </c>
      <c r="J41" s="28"/>
    </row>
    <row r="42" spans="1:10" ht="15" customHeight="1" x14ac:dyDescent="0.25">
      <c r="A42" s="78">
        <v>36</v>
      </c>
      <c r="B42" s="101" t="s">
        <v>34</v>
      </c>
      <c r="C42" s="210" t="s">
        <v>12</v>
      </c>
      <c r="D42" s="211"/>
      <c r="E42" s="27">
        <v>0</v>
      </c>
      <c r="F42" s="27">
        <v>0</v>
      </c>
      <c r="G42" s="27">
        <v>0</v>
      </c>
      <c r="H42" s="27">
        <v>0</v>
      </c>
      <c r="I42" s="157"/>
    </row>
    <row r="43" spans="1:10" ht="15" customHeight="1" x14ac:dyDescent="0.25">
      <c r="A43" s="78">
        <v>37</v>
      </c>
      <c r="B43" s="101" t="s">
        <v>35</v>
      </c>
      <c r="C43" s="210" t="s">
        <v>15</v>
      </c>
      <c r="D43" s="211"/>
      <c r="E43" s="67">
        <v>0</v>
      </c>
      <c r="F43" s="67">
        <v>0</v>
      </c>
      <c r="G43" s="67">
        <v>0</v>
      </c>
      <c r="H43" s="67">
        <v>0</v>
      </c>
      <c r="I43" s="157"/>
    </row>
    <row r="44" spans="1:10" s="9" customFormat="1" ht="15" customHeight="1" x14ac:dyDescent="0.25">
      <c r="A44" s="145">
        <v>38</v>
      </c>
      <c r="B44" s="224" t="s">
        <v>57</v>
      </c>
      <c r="C44" s="225"/>
      <c r="D44" s="226"/>
      <c r="E44" s="86">
        <f>E21+E32+E33</f>
        <v>39385000</v>
      </c>
      <c r="F44" s="86">
        <f>F21+F32+F33</f>
        <v>37225000</v>
      </c>
      <c r="G44" s="86">
        <f>G21+G32+G33</f>
        <v>36681728</v>
      </c>
      <c r="H44" s="86">
        <f>H21+H32+H33</f>
        <v>41200000</v>
      </c>
      <c r="I44" s="87">
        <f t="shared" si="3"/>
        <v>1.1067830758898589</v>
      </c>
    </row>
    <row r="45" spans="1:10" s="9" customFormat="1" ht="15" customHeight="1" x14ac:dyDescent="0.25">
      <c r="A45" s="1"/>
      <c r="B45" s="1"/>
      <c r="C45" s="1"/>
      <c r="D45" s="1"/>
      <c r="E45" s="16"/>
      <c r="F45" s="16"/>
      <c r="G45" s="16"/>
      <c r="H45" s="16"/>
    </row>
    <row r="46" spans="1:10" s="9" customFormat="1" ht="15" customHeight="1" x14ac:dyDescent="0.25">
      <c r="A46" s="1"/>
      <c r="B46" s="1"/>
      <c r="C46" s="1"/>
      <c r="D46" s="1"/>
      <c r="E46" s="16"/>
      <c r="F46" s="16"/>
      <c r="G46" s="16"/>
      <c r="H46" s="16"/>
      <c r="I46" s="17"/>
    </row>
    <row r="47" spans="1:10" x14ac:dyDescent="0.25">
      <c r="H47" s="18"/>
    </row>
    <row r="48" spans="1:10" x14ac:dyDescent="0.25">
      <c r="H48" s="19"/>
    </row>
  </sheetData>
  <sheetProtection selectLockedCells="1" selectUnlockedCells="1"/>
  <mergeCells count="11">
    <mergeCell ref="B44:D44"/>
    <mergeCell ref="A4:I4"/>
    <mergeCell ref="C41:D41"/>
    <mergeCell ref="C42:D42"/>
    <mergeCell ref="C43:D43"/>
    <mergeCell ref="B19:D19"/>
    <mergeCell ref="B8:I8"/>
    <mergeCell ref="B20:I20"/>
    <mergeCell ref="C18:D18"/>
    <mergeCell ref="C14:D14"/>
    <mergeCell ref="C15:D15"/>
  </mergeCells>
  <phoneticPr fontId="15" type="noConversion"/>
  <pageMargins left="0.25" right="0.25" top="0.75" bottom="0.75" header="0.3" footer="0.3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zoomScaleNormal="100" workbookViewId="0"/>
  </sheetViews>
  <sheetFormatPr defaultRowHeight="13.2" x14ac:dyDescent="0.25"/>
  <cols>
    <col min="1" max="1" width="5.6640625" customWidth="1"/>
    <col min="2" max="2" width="6.33203125" style="1" customWidth="1"/>
    <col min="3" max="3" width="57.44140625" style="1" customWidth="1"/>
    <col min="4" max="4" width="12.5546875" style="1" customWidth="1"/>
    <col min="5" max="5" width="5.6640625" style="1" customWidth="1"/>
    <col min="6" max="6" width="14.6640625" style="1" customWidth="1"/>
    <col min="7" max="7" width="10.6640625" customWidth="1"/>
  </cols>
  <sheetData>
    <row r="1" spans="2:7" ht="13.5" customHeight="1" x14ac:dyDescent="0.25">
      <c r="D1" s="2" t="s">
        <v>263</v>
      </c>
      <c r="E1"/>
      <c r="F1"/>
    </row>
    <row r="2" spans="2:7" ht="13.5" customHeight="1" x14ac:dyDescent="0.25">
      <c r="D2" s="2" t="str">
        <f>'1. melléklet'!H2</f>
        <v>az 1/2026. (III.3.) önkormányzati rendelethez</v>
      </c>
      <c r="E2"/>
      <c r="F2"/>
    </row>
    <row r="3" spans="2:7" ht="9.75" customHeight="1" x14ac:dyDescent="0.25"/>
    <row r="4" spans="2:7" ht="13.5" customHeight="1" x14ac:dyDescent="0.25">
      <c r="B4" s="227" t="s">
        <v>547</v>
      </c>
      <c r="C4" s="227"/>
      <c r="D4" s="227"/>
      <c r="E4" s="132"/>
      <c r="F4" s="54"/>
      <c r="G4" s="54"/>
    </row>
    <row r="5" spans="2:7" ht="9.75" customHeight="1" x14ac:dyDescent="0.25">
      <c r="B5" s="53"/>
      <c r="C5" s="53"/>
      <c r="D5" s="53"/>
      <c r="E5" s="53"/>
      <c r="F5" s="54"/>
      <c r="G5" s="54"/>
    </row>
    <row r="6" spans="2:7" s="9" customFormat="1" ht="14.25" customHeight="1" x14ac:dyDescent="0.25">
      <c r="B6" s="133"/>
      <c r="C6" s="133" t="s">
        <v>33</v>
      </c>
      <c r="D6" s="134" t="s">
        <v>34</v>
      </c>
    </row>
    <row r="7" spans="2:7" s="9" customFormat="1" ht="24" x14ac:dyDescent="0.25">
      <c r="B7" s="133">
        <v>1</v>
      </c>
      <c r="C7" s="133" t="s">
        <v>60</v>
      </c>
      <c r="D7" s="77" t="s">
        <v>523</v>
      </c>
    </row>
    <row r="8" spans="2:7" s="9" customFormat="1" ht="15" customHeight="1" x14ac:dyDescent="0.25">
      <c r="B8" s="135">
        <v>2</v>
      </c>
      <c r="C8" s="136" t="s">
        <v>29</v>
      </c>
      <c r="D8" s="137">
        <f>SUM(D9:D16)</f>
        <v>33085540</v>
      </c>
    </row>
    <row r="9" spans="2:7" s="9" customFormat="1" ht="14.25" customHeight="1" x14ac:dyDescent="0.25">
      <c r="B9" s="78">
        <v>3</v>
      </c>
      <c r="C9" s="50" t="s">
        <v>301</v>
      </c>
      <c r="D9" s="55">
        <v>2540000</v>
      </c>
    </row>
    <row r="10" spans="2:7" s="9" customFormat="1" ht="14.25" customHeight="1" x14ac:dyDescent="0.25">
      <c r="B10" s="78">
        <v>4</v>
      </c>
      <c r="C10" s="50" t="s">
        <v>302</v>
      </c>
      <c r="D10" s="55">
        <v>5000000</v>
      </c>
    </row>
    <row r="11" spans="2:7" s="9" customFormat="1" ht="24" x14ac:dyDescent="0.25">
      <c r="B11" s="78">
        <v>5</v>
      </c>
      <c r="C11" s="74" t="s">
        <v>478</v>
      </c>
      <c r="D11" s="55">
        <v>1642110</v>
      </c>
    </row>
    <row r="12" spans="2:7" s="9" customFormat="1" ht="14.25" customHeight="1" x14ac:dyDescent="0.25">
      <c r="B12" s="78">
        <v>6</v>
      </c>
      <c r="C12" s="74" t="s">
        <v>507</v>
      </c>
      <c r="D12" s="55">
        <v>9574530</v>
      </c>
    </row>
    <row r="13" spans="2:7" s="9" customFormat="1" ht="24" x14ac:dyDescent="0.25">
      <c r="B13" s="78">
        <v>7</v>
      </c>
      <c r="C13" s="74" t="s">
        <v>479</v>
      </c>
      <c r="D13" s="55">
        <v>6096000</v>
      </c>
      <c r="F13" s="22"/>
    </row>
    <row r="14" spans="2:7" s="9" customFormat="1" ht="24" x14ac:dyDescent="0.25">
      <c r="B14" s="78">
        <v>8</v>
      </c>
      <c r="C14" s="74" t="s">
        <v>480</v>
      </c>
      <c r="D14" s="55">
        <v>635000</v>
      </c>
      <c r="F14" s="22"/>
    </row>
    <row r="15" spans="2:7" s="9" customFormat="1" ht="14.25" customHeight="1" x14ac:dyDescent="0.25">
      <c r="B15" s="78">
        <v>9</v>
      </c>
      <c r="C15" s="74" t="s">
        <v>548</v>
      </c>
      <c r="D15" s="55">
        <v>500000</v>
      </c>
    </row>
    <row r="16" spans="2:7" s="9" customFormat="1" ht="14.25" customHeight="1" x14ac:dyDescent="0.25">
      <c r="B16" s="78">
        <v>10</v>
      </c>
      <c r="C16" s="74" t="s">
        <v>508</v>
      </c>
      <c r="D16" s="55">
        <v>7097900</v>
      </c>
    </row>
    <row r="17" spans="2:7" s="9" customFormat="1" ht="15" customHeight="1" x14ac:dyDescent="0.25">
      <c r="B17" s="135">
        <v>11</v>
      </c>
      <c r="C17" s="136" t="s">
        <v>30</v>
      </c>
      <c r="D17" s="137">
        <f>SUM(D18:D36)-D26</f>
        <v>97598950</v>
      </c>
    </row>
    <row r="18" spans="2:7" s="9" customFormat="1" ht="14.25" customHeight="1" x14ac:dyDescent="0.25">
      <c r="B18" s="78">
        <v>12</v>
      </c>
      <c r="C18" s="50" t="s">
        <v>305</v>
      </c>
      <c r="D18" s="55">
        <v>1270000</v>
      </c>
    </row>
    <row r="19" spans="2:7" s="9" customFormat="1" ht="14.25" customHeight="1" x14ac:dyDescent="0.25">
      <c r="B19" s="78">
        <v>13</v>
      </c>
      <c r="C19" s="50" t="s">
        <v>549</v>
      </c>
      <c r="D19" s="55">
        <v>10000</v>
      </c>
      <c r="E19" s="22"/>
    </row>
    <row r="20" spans="2:7" s="9" customFormat="1" ht="14.25" customHeight="1" x14ac:dyDescent="0.25">
      <c r="B20" s="78">
        <v>14</v>
      </c>
      <c r="C20" s="50" t="s">
        <v>550</v>
      </c>
      <c r="D20" s="55">
        <v>101600</v>
      </c>
      <c r="E20" s="22"/>
    </row>
    <row r="21" spans="2:7" s="9" customFormat="1" ht="14.25" customHeight="1" x14ac:dyDescent="0.25">
      <c r="B21" s="78">
        <v>15</v>
      </c>
      <c r="C21" s="50" t="s">
        <v>459</v>
      </c>
      <c r="D21" s="55">
        <v>1270000</v>
      </c>
      <c r="E21" s="22"/>
      <c r="F21" s="22"/>
    </row>
    <row r="22" spans="2:7" s="9" customFormat="1" ht="14.25" customHeight="1" x14ac:dyDescent="0.25">
      <c r="B22" s="78">
        <v>16</v>
      </c>
      <c r="C22" s="50" t="s">
        <v>481</v>
      </c>
      <c r="D22" s="55">
        <v>1000000</v>
      </c>
      <c r="G22" s="22"/>
    </row>
    <row r="23" spans="2:7" s="9" customFormat="1" ht="14.25" customHeight="1" x14ac:dyDescent="0.25">
      <c r="B23" s="78">
        <v>17</v>
      </c>
      <c r="C23" s="74" t="s">
        <v>551</v>
      </c>
      <c r="D23" s="55">
        <v>100000</v>
      </c>
      <c r="E23" s="22"/>
    </row>
    <row r="24" spans="2:7" s="17" customFormat="1" ht="14.25" customHeight="1" x14ac:dyDescent="0.25">
      <c r="B24" s="78">
        <v>18</v>
      </c>
      <c r="C24" s="50" t="s">
        <v>509</v>
      </c>
      <c r="D24" s="55">
        <v>1270000</v>
      </c>
      <c r="E24" s="65"/>
      <c r="F24" s="65"/>
    </row>
    <row r="25" spans="2:7" s="17" customFormat="1" ht="14.25" customHeight="1" x14ac:dyDescent="0.25">
      <c r="B25" s="78">
        <v>19</v>
      </c>
      <c r="C25" s="50" t="s">
        <v>552</v>
      </c>
      <c r="D25" s="55">
        <v>34492000</v>
      </c>
      <c r="E25" s="65"/>
    </row>
    <row r="26" spans="2:7" s="17" customFormat="1" ht="14.25" customHeight="1" x14ac:dyDescent="0.25">
      <c r="B26" s="78">
        <v>20</v>
      </c>
      <c r="C26" s="193" t="s">
        <v>553</v>
      </c>
      <c r="D26" s="194">
        <v>9315000</v>
      </c>
    </row>
    <row r="27" spans="2:7" s="9" customFormat="1" ht="14.25" customHeight="1" x14ac:dyDescent="0.25">
      <c r="B27" s="78">
        <v>21</v>
      </c>
      <c r="C27" s="73" t="s">
        <v>460</v>
      </c>
      <c r="D27" s="55">
        <v>2863850</v>
      </c>
      <c r="F27" s="22"/>
    </row>
    <row r="28" spans="2:7" s="9" customFormat="1" ht="14.25" customHeight="1" x14ac:dyDescent="0.25">
      <c r="B28" s="78">
        <v>22</v>
      </c>
      <c r="C28" s="73" t="s">
        <v>554</v>
      </c>
      <c r="D28" s="55">
        <v>37806000</v>
      </c>
    </row>
    <row r="29" spans="2:7" s="9" customFormat="1" ht="14.25" customHeight="1" x14ac:dyDescent="0.25">
      <c r="B29" s="78">
        <v>23</v>
      </c>
      <c r="C29" s="50" t="s">
        <v>306</v>
      </c>
      <c r="D29" s="55">
        <v>13716000</v>
      </c>
    </row>
    <row r="30" spans="2:7" s="9" customFormat="1" ht="14.25" customHeight="1" x14ac:dyDescent="0.25">
      <c r="B30" s="78">
        <v>24</v>
      </c>
      <c r="C30" s="50" t="s">
        <v>577</v>
      </c>
      <c r="D30" s="55">
        <v>75000</v>
      </c>
    </row>
    <row r="31" spans="2:7" s="9" customFormat="1" ht="14.25" customHeight="1" x14ac:dyDescent="0.25">
      <c r="B31" s="78">
        <v>25</v>
      </c>
      <c r="C31" s="50" t="s">
        <v>555</v>
      </c>
      <c r="D31" s="55">
        <v>104500</v>
      </c>
      <c r="E31" s="22"/>
    </row>
    <row r="32" spans="2:7" s="9" customFormat="1" ht="14.25" customHeight="1" x14ac:dyDescent="0.25">
      <c r="B32" s="78">
        <v>26</v>
      </c>
      <c r="C32" s="50" t="s">
        <v>556</v>
      </c>
      <c r="D32" s="55">
        <v>70000</v>
      </c>
      <c r="E32" s="22"/>
    </row>
    <row r="33" spans="2:5" s="9" customFormat="1" ht="14.25" customHeight="1" x14ac:dyDescent="0.25">
      <c r="B33" s="78">
        <v>27</v>
      </c>
      <c r="C33" s="50" t="s">
        <v>510</v>
      </c>
      <c r="D33" s="55">
        <v>442000</v>
      </c>
      <c r="E33" s="22"/>
    </row>
    <row r="34" spans="2:5" s="9" customFormat="1" ht="14.25" customHeight="1" x14ac:dyDescent="0.25">
      <c r="B34" s="78">
        <v>28</v>
      </c>
      <c r="C34" s="50" t="s">
        <v>557</v>
      </c>
      <c r="D34" s="55">
        <v>128000</v>
      </c>
      <c r="E34" s="22"/>
    </row>
    <row r="35" spans="2:5" s="9" customFormat="1" ht="14.25" customHeight="1" x14ac:dyDescent="0.25">
      <c r="B35" s="78">
        <v>29</v>
      </c>
      <c r="C35" s="50" t="s">
        <v>286</v>
      </c>
      <c r="D35" s="55">
        <v>340000</v>
      </c>
      <c r="E35" s="22"/>
    </row>
    <row r="36" spans="2:5" s="9" customFormat="1" ht="14.25" customHeight="1" x14ac:dyDescent="0.25">
      <c r="B36" s="78">
        <v>30</v>
      </c>
      <c r="C36" s="50" t="s">
        <v>511</v>
      </c>
      <c r="D36" s="55">
        <v>2540000</v>
      </c>
      <c r="E36" s="22"/>
    </row>
    <row r="37" spans="2:5" s="9" customFormat="1" ht="15" customHeight="1" x14ac:dyDescent="0.25">
      <c r="B37" s="168">
        <v>31</v>
      </c>
      <c r="C37" s="136" t="s">
        <v>62</v>
      </c>
      <c r="D37" s="137">
        <v>500000</v>
      </c>
      <c r="E37" s="22"/>
    </row>
    <row r="38" spans="2:5" s="9" customFormat="1" ht="15" customHeight="1" x14ac:dyDescent="0.25">
      <c r="B38" s="169">
        <v>32</v>
      </c>
      <c r="C38" s="138" t="s">
        <v>63</v>
      </c>
      <c r="D38" s="139">
        <f>D8+D17+D37</f>
        <v>131184490</v>
      </c>
      <c r="E38" s="22"/>
    </row>
    <row r="39" spans="2:5" s="9" customFormat="1" ht="14.25" customHeight="1" x14ac:dyDescent="0.25">
      <c r="B39" s="1"/>
      <c r="C39" s="1"/>
      <c r="D39" s="1"/>
    </row>
  </sheetData>
  <sheetProtection selectLockedCells="1" selectUnlockedCells="1"/>
  <mergeCells count="1">
    <mergeCell ref="B4:D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defaultColWidth="9.109375" defaultRowHeight="13.2" x14ac:dyDescent="0.25"/>
  <cols>
    <col min="1" max="1" width="5.6640625" style="31" customWidth="1"/>
    <col min="2" max="2" width="30.33203125" style="31" customWidth="1"/>
    <col min="3" max="5" width="10.6640625" style="31" customWidth="1"/>
    <col min="6" max="6" width="10.6640625" style="30" customWidth="1"/>
    <col min="7" max="16384" width="9.109375" style="30"/>
  </cols>
  <sheetData>
    <row r="1" spans="1:6" ht="15" customHeight="1" x14ac:dyDescent="0.25">
      <c r="F1" s="29" t="s">
        <v>408</v>
      </c>
    </row>
    <row r="2" spans="1:6" ht="15" customHeight="1" x14ac:dyDescent="0.25">
      <c r="F2" s="29" t="str">
        <f>'1. melléklet'!H2</f>
        <v>az 1/2026. (III.3.) önkormányzati rendelethez</v>
      </c>
    </row>
    <row r="3" spans="1:6" ht="15" customHeight="1" x14ac:dyDescent="0.25">
      <c r="A3" s="35"/>
    </row>
    <row r="4" spans="1:6" ht="15" customHeight="1" x14ac:dyDescent="0.25">
      <c r="A4" s="228" t="s">
        <v>539</v>
      </c>
      <c r="B4" s="228"/>
      <c r="C4" s="228"/>
      <c r="D4" s="228"/>
      <c r="E4" s="228"/>
      <c r="F4" s="228"/>
    </row>
    <row r="5" spans="1:6" ht="15" customHeight="1" x14ac:dyDescent="0.25">
      <c r="A5" s="36"/>
      <c r="B5" s="36"/>
      <c r="C5" s="36"/>
      <c r="D5" s="36"/>
      <c r="E5" s="36"/>
      <c r="F5" s="37"/>
    </row>
    <row r="6" spans="1:6" ht="15" customHeight="1" x14ac:dyDescent="0.25">
      <c r="A6" s="127"/>
      <c r="B6" s="127" t="s">
        <v>374</v>
      </c>
      <c r="C6" s="128" t="s">
        <v>317</v>
      </c>
      <c r="D6" s="77" t="s">
        <v>371</v>
      </c>
      <c r="E6" s="77" t="s">
        <v>372</v>
      </c>
      <c r="F6" s="77" t="s">
        <v>373</v>
      </c>
    </row>
    <row r="7" spans="1:6" ht="30.6" x14ac:dyDescent="0.25">
      <c r="A7" s="128">
        <v>1</v>
      </c>
      <c r="B7" s="128" t="s">
        <v>48</v>
      </c>
      <c r="C7" s="77" t="s">
        <v>500</v>
      </c>
      <c r="D7" s="77" t="s">
        <v>521</v>
      </c>
      <c r="E7" s="77" t="s">
        <v>523</v>
      </c>
      <c r="F7" s="79" t="s">
        <v>524</v>
      </c>
    </row>
    <row r="8" spans="1:6" ht="18" customHeight="1" x14ac:dyDescent="0.25">
      <c r="A8" s="164">
        <v>2</v>
      </c>
      <c r="B8" s="165" t="s">
        <v>14</v>
      </c>
      <c r="C8" s="166">
        <f>'2. melléklet'!H15</f>
        <v>98794101</v>
      </c>
      <c r="D8" s="166">
        <f>'2. melléklet'!I15</f>
        <v>326463389</v>
      </c>
      <c r="E8" s="166">
        <f>'3. melléklet'!H83-'6. melléklet'!E11</f>
        <v>129321164</v>
      </c>
      <c r="F8" s="167">
        <f>E8/D8</f>
        <v>0.39612761601271007</v>
      </c>
    </row>
    <row r="9" spans="1:6" ht="18" customHeight="1" x14ac:dyDescent="0.25">
      <c r="A9" s="128">
        <v>3</v>
      </c>
      <c r="B9" s="129" t="s">
        <v>367</v>
      </c>
      <c r="C9" s="130">
        <v>0</v>
      </c>
      <c r="D9" s="130">
        <v>0</v>
      </c>
      <c r="E9" s="130">
        <v>5439099</v>
      </c>
      <c r="F9" s="172"/>
    </row>
    <row r="10" spans="1:6" ht="18" customHeight="1" x14ac:dyDescent="0.25">
      <c r="A10" s="128">
        <v>4</v>
      </c>
      <c r="B10" s="129" t="s">
        <v>311</v>
      </c>
      <c r="C10" s="130">
        <f>C8-C9</f>
        <v>98794101</v>
      </c>
      <c r="D10" s="130">
        <f t="shared" ref="D10" si="0">D8-D9</f>
        <v>326463389</v>
      </c>
      <c r="E10" s="130">
        <f>E8-E9</f>
        <v>123882065</v>
      </c>
      <c r="F10" s="131">
        <f t="shared" ref="F10:F16" si="1">E10/D10</f>
        <v>0.37946694537316095</v>
      </c>
    </row>
    <row r="11" spans="1:6" ht="18" customHeight="1" x14ac:dyDescent="0.25">
      <c r="A11" s="164">
        <v>5</v>
      </c>
      <c r="B11" s="165" t="s">
        <v>419</v>
      </c>
      <c r="C11" s="166">
        <v>0</v>
      </c>
      <c r="D11" s="166">
        <v>0</v>
      </c>
      <c r="E11" s="166">
        <f>SUM(E12:E13)</f>
        <v>170635579</v>
      </c>
      <c r="F11" s="172"/>
    </row>
    <row r="12" spans="1:6" ht="18" customHeight="1" x14ac:dyDescent="0.25">
      <c r="A12" s="128">
        <v>6</v>
      </c>
      <c r="B12" s="129" t="s">
        <v>367</v>
      </c>
      <c r="C12" s="130">
        <v>0</v>
      </c>
      <c r="D12" s="130">
        <v>0</v>
      </c>
      <c r="E12" s="130">
        <v>0</v>
      </c>
      <c r="F12" s="173"/>
    </row>
    <row r="13" spans="1:6" ht="18" customHeight="1" x14ac:dyDescent="0.25">
      <c r="A13" s="128">
        <v>7</v>
      </c>
      <c r="B13" s="129" t="s">
        <v>311</v>
      </c>
      <c r="C13" s="130">
        <v>0</v>
      </c>
      <c r="D13" s="130">
        <v>0</v>
      </c>
      <c r="E13" s="130">
        <f>SUM(E14:E15)</f>
        <v>170635579</v>
      </c>
      <c r="F13" s="173"/>
    </row>
    <row r="14" spans="1:6" ht="24" x14ac:dyDescent="0.25">
      <c r="A14" s="128">
        <v>8</v>
      </c>
      <c r="B14" s="208" t="s">
        <v>575</v>
      </c>
      <c r="C14" s="130">
        <v>0</v>
      </c>
      <c r="D14" s="130">
        <v>0</v>
      </c>
      <c r="E14" s="130">
        <v>135000000</v>
      </c>
      <c r="F14" s="131"/>
    </row>
    <row r="15" spans="1:6" ht="18" customHeight="1" x14ac:dyDescent="0.25">
      <c r="A15" s="128">
        <v>9</v>
      </c>
      <c r="B15" s="209" t="s">
        <v>576</v>
      </c>
      <c r="C15" s="130">
        <v>0</v>
      </c>
      <c r="D15" s="130">
        <v>0</v>
      </c>
      <c r="E15" s="130">
        <v>35635579</v>
      </c>
      <c r="F15" s="131"/>
    </row>
    <row r="16" spans="1:6" ht="18" customHeight="1" x14ac:dyDescent="0.25">
      <c r="A16" s="160">
        <v>10</v>
      </c>
      <c r="B16" s="161" t="s">
        <v>368</v>
      </c>
      <c r="C16" s="162">
        <f>C8+C11</f>
        <v>98794101</v>
      </c>
      <c r="D16" s="162">
        <f t="shared" ref="D16:E16" si="2">D8+D11</f>
        <v>326463389</v>
      </c>
      <c r="E16" s="162">
        <f t="shared" si="2"/>
        <v>299956743</v>
      </c>
      <c r="F16" s="163">
        <f t="shared" si="1"/>
        <v>0.91880668126005394</v>
      </c>
    </row>
  </sheetData>
  <mergeCells count="1">
    <mergeCell ref="A4:F4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/>
  </sheetViews>
  <sheetFormatPr defaultRowHeight="13.2" x14ac:dyDescent="0.25"/>
  <cols>
    <col min="1" max="1" width="6" style="153" customWidth="1"/>
    <col min="2" max="2" width="42" style="1" customWidth="1"/>
    <col min="3" max="4" width="10.109375" style="1" customWidth="1"/>
    <col min="5" max="6" width="10.109375" customWidth="1"/>
  </cols>
  <sheetData>
    <row r="1" spans="1:6" s="9" customFormat="1" ht="15" customHeight="1" x14ac:dyDescent="0.25">
      <c r="A1" s="151"/>
      <c r="F1" s="2" t="s">
        <v>264</v>
      </c>
    </row>
    <row r="2" spans="1:6" s="9" customFormat="1" ht="15" customHeight="1" x14ac:dyDescent="0.25">
      <c r="A2" s="151"/>
      <c r="B2" s="1"/>
      <c r="C2" s="1"/>
      <c r="D2" s="1"/>
      <c r="E2" s="1"/>
      <c r="F2" s="2" t="str">
        <f>'1. melléklet'!H2</f>
        <v>az 1/2026. (III.3.) önkormányzati rendelethez</v>
      </c>
    </row>
    <row r="3" spans="1:6" s="9" customFormat="1" ht="15" customHeight="1" x14ac:dyDescent="0.25">
      <c r="A3" s="151"/>
      <c r="B3" s="12"/>
      <c r="C3" s="12"/>
      <c r="D3" s="12"/>
    </row>
    <row r="4" spans="1:6" s="9" customFormat="1" ht="18" customHeight="1" x14ac:dyDescent="0.25">
      <c r="A4" s="229" t="s">
        <v>406</v>
      </c>
      <c r="B4" s="229"/>
      <c r="C4" s="229"/>
      <c r="D4" s="229"/>
      <c r="E4" s="229"/>
      <c r="F4" s="229"/>
    </row>
    <row r="5" spans="1:6" s="9" customFormat="1" ht="15" customHeight="1" x14ac:dyDescent="0.25">
      <c r="A5" s="152"/>
      <c r="B5" s="12"/>
      <c r="C5" s="12"/>
      <c r="D5" s="12"/>
      <c r="E5" s="12"/>
    </row>
    <row r="6" spans="1:6" ht="15" customHeight="1" x14ac:dyDescent="0.25">
      <c r="A6" s="73"/>
      <c r="B6" s="78" t="s">
        <v>374</v>
      </c>
      <c r="C6" s="78" t="s">
        <v>317</v>
      </c>
      <c r="D6" s="78" t="s">
        <v>35</v>
      </c>
      <c r="E6" s="78" t="s">
        <v>36</v>
      </c>
      <c r="F6" s="78" t="s">
        <v>37</v>
      </c>
    </row>
    <row r="7" spans="1:6" s="9" customFormat="1" ht="24" x14ac:dyDescent="0.25">
      <c r="A7" s="133">
        <v>1</v>
      </c>
      <c r="B7" s="77" t="s">
        <v>1</v>
      </c>
      <c r="C7" s="77" t="s">
        <v>462</v>
      </c>
      <c r="D7" s="77" t="s">
        <v>482</v>
      </c>
      <c r="E7" s="77" t="s">
        <v>512</v>
      </c>
      <c r="F7" s="77" t="s">
        <v>543</v>
      </c>
    </row>
    <row r="8" spans="1:6" s="9" customFormat="1" ht="15" customHeight="1" x14ac:dyDescent="0.25">
      <c r="A8" s="133">
        <v>2</v>
      </c>
      <c r="B8" s="59" t="s">
        <v>392</v>
      </c>
      <c r="C8" s="77">
        <v>0</v>
      </c>
      <c r="D8" s="77">
        <v>0</v>
      </c>
      <c r="E8" s="77">
        <v>0</v>
      </c>
      <c r="F8" s="77">
        <v>0</v>
      </c>
    </row>
    <row r="9" spans="1:6" s="9" customFormat="1" ht="15" customHeight="1" x14ac:dyDescent="0.25">
      <c r="A9" s="133">
        <v>3</v>
      </c>
      <c r="B9" s="59" t="s">
        <v>393</v>
      </c>
      <c r="C9" s="77">
        <v>0</v>
      </c>
      <c r="D9" s="77">
        <v>0</v>
      </c>
      <c r="E9" s="77">
        <v>0</v>
      </c>
      <c r="F9" s="77">
        <v>0</v>
      </c>
    </row>
    <row r="10" spans="1:6" s="9" customFormat="1" ht="15" customHeight="1" x14ac:dyDescent="0.25">
      <c r="A10" s="133">
        <v>4</v>
      </c>
      <c r="B10" s="59" t="s">
        <v>394</v>
      </c>
      <c r="C10" s="77">
        <v>0</v>
      </c>
      <c r="D10" s="77">
        <v>0</v>
      </c>
      <c r="E10" s="77">
        <v>0</v>
      </c>
      <c r="F10" s="77">
        <v>0</v>
      </c>
    </row>
    <row r="11" spans="1:6" s="9" customFormat="1" ht="15" customHeight="1" x14ac:dyDescent="0.25">
      <c r="A11" s="133">
        <v>5</v>
      </c>
      <c r="B11" s="59" t="s">
        <v>395</v>
      </c>
      <c r="C11" s="77">
        <v>0</v>
      </c>
      <c r="D11" s="77">
        <v>0</v>
      </c>
      <c r="E11" s="77">
        <v>0</v>
      </c>
      <c r="F11" s="77">
        <v>0</v>
      </c>
    </row>
    <row r="12" spans="1:6" s="9" customFormat="1" ht="24" x14ac:dyDescent="0.25">
      <c r="A12" s="133">
        <v>6</v>
      </c>
      <c r="B12" s="59" t="s">
        <v>396</v>
      </c>
      <c r="C12" s="77">
        <v>0</v>
      </c>
      <c r="D12" s="77">
        <v>0</v>
      </c>
      <c r="E12" s="77">
        <v>0</v>
      </c>
      <c r="F12" s="77">
        <v>0</v>
      </c>
    </row>
    <row r="13" spans="1:6" s="9" customFormat="1" ht="24" x14ac:dyDescent="0.25">
      <c r="A13" s="133">
        <v>7</v>
      </c>
      <c r="B13" s="59" t="s">
        <v>397</v>
      </c>
      <c r="C13" s="77">
        <v>0</v>
      </c>
      <c r="D13" s="77">
        <v>0</v>
      </c>
      <c r="E13" s="77">
        <v>0</v>
      </c>
      <c r="F13" s="77">
        <v>0</v>
      </c>
    </row>
    <row r="14" spans="1:6" s="9" customFormat="1" ht="15" customHeight="1" x14ac:dyDescent="0.25">
      <c r="A14" s="154">
        <v>8</v>
      </c>
      <c r="B14" s="155" t="s">
        <v>404</v>
      </c>
      <c r="C14" s="156">
        <f>SUM(C8:C13)</f>
        <v>0</v>
      </c>
      <c r="D14" s="156">
        <f t="shared" ref="D14:F14" si="0">SUM(D8:D13)</f>
        <v>0</v>
      </c>
      <c r="E14" s="156">
        <f t="shared" si="0"/>
        <v>0</v>
      </c>
      <c r="F14" s="156">
        <f t="shared" si="0"/>
        <v>0</v>
      </c>
    </row>
    <row r="15" spans="1:6" s="9" customFormat="1" ht="15" customHeight="1" x14ac:dyDescent="0.25">
      <c r="A15" s="133">
        <v>9</v>
      </c>
      <c r="B15" s="125" t="s">
        <v>398</v>
      </c>
      <c r="C15" s="149">
        <f>'3. melléklet'!H19+'3. melléklet'!H20</f>
        <v>179000000</v>
      </c>
      <c r="D15" s="149">
        <v>183500000</v>
      </c>
      <c r="E15" s="149">
        <v>187500000</v>
      </c>
      <c r="F15" s="149">
        <v>191500000</v>
      </c>
    </row>
    <row r="16" spans="1:6" s="9" customFormat="1" ht="36" x14ac:dyDescent="0.25">
      <c r="A16" s="133">
        <v>10</v>
      </c>
      <c r="B16" s="59" t="s">
        <v>399</v>
      </c>
      <c r="C16" s="149">
        <f>'3. melléklet'!H42</f>
        <v>0</v>
      </c>
      <c r="D16" s="149">
        <v>0</v>
      </c>
      <c r="E16" s="149">
        <v>0</v>
      </c>
      <c r="F16" s="149">
        <v>0</v>
      </c>
    </row>
    <row r="17" spans="1:6" s="9" customFormat="1" ht="15" customHeight="1" x14ac:dyDescent="0.25">
      <c r="A17" s="133">
        <v>11</v>
      </c>
      <c r="B17" s="125" t="s">
        <v>400</v>
      </c>
      <c r="C17" s="149">
        <v>0</v>
      </c>
      <c r="D17" s="149">
        <v>0</v>
      </c>
      <c r="E17" s="149">
        <v>0</v>
      </c>
      <c r="F17" s="149">
        <v>0</v>
      </c>
    </row>
    <row r="18" spans="1:6" s="9" customFormat="1" ht="24" x14ac:dyDescent="0.25">
      <c r="A18" s="133">
        <v>12</v>
      </c>
      <c r="B18" s="125" t="s">
        <v>401</v>
      </c>
      <c r="C18" s="149">
        <f>'1. melléklet'!G37</f>
        <v>0</v>
      </c>
      <c r="D18" s="149">
        <v>0</v>
      </c>
      <c r="E18" s="149">
        <v>0</v>
      </c>
      <c r="F18" s="149">
        <v>0</v>
      </c>
    </row>
    <row r="19" spans="1:6" s="9" customFormat="1" ht="15" customHeight="1" x14ac:dyDescent="0.25">
      <c r="A19" s="133">
        <v>13</v>
      </c>
      <c r="B19" s="125" t="s">
        <v>402</v>
      </c>
      <c r="C19" s="149">
        <f>'3. melléklet'!H23</f>
        <v>1000000</v>
      </c>
      <c r="D19" s="149">
        <v>1500000</v>
      </c>
      <c r="E19" s="149">
        <v>1500000</v>
      </c>
      <c r="F19" s="149">
        <v>1500000</v>
      </c>
    </row>
    <row r="20" spans="1:6" s="9" customFormat="1" ht="15" customHeight="1" x14ac:dyDescent="0.25">
      <c r="A20" s="133">
        <v>14</v>
      </c>
      <c r="B20" s="125" t="s">
        <v>403</v>
      </c>
      <c r="C20" s="149">
        <v>0</v>
      </c>
      <c r="D20" s="149">
        <v>0</v>
      </c>
      <c r="E20" s="149">
        <v>0</v>
      </c>
      <c r="F20" s="149">
        <v>0</v>
      </c>
    </row>
    <row r="21" spans="1:6" s="9" customFormat="1" ht="15" customHeight="1" x14ac:dyDescent="0.25">
      <c r="A21" s="154">
        <v>15</v>
      </c>
      <c r="B21" s="148" t="s">
        <v>405</v>
      </c>
      <c r="C21" s="150">
        <f>SUM(C15:C20)</f>
        <v>180000000</v>
      </c>
      <c r="D21" s="150">
        <f>SUM(D15:D20)</f>
        <v>185000000</v>
      </c>
      <c r="E21" s="150">
        <f>SUM(E15:E20)</f>
        <v>189000000</v>
      </c>
      <c r="F21" s="150">
        <f>SUM(F15:F20)</f>
        <v>193000000</v>
      </c>
    </row>
    <row r="22" spans="1:6" s="9" customFormat="1" ht="15" customHeight="1" x14ac:dyDescent="0.25">
      <c r="A22" s="133">
        <v>16</v>
      </c>
      <c r="B22" s="125" t="s">
        <v>69</v>
      </c>
      <c r="C22" s="149">
        <f>C21*0.5</f>
        <v>90000000</v>
      </c>
      <c r="D22" s="149">
        <f t="shared" ref="D22:F22" si="1">D21*0.5</f>
        <v>92500000</v>
      </c>
      <c r="E22" s="149">
        <f t="shared" si="1"/>
        <v>94500000</v>
      </c>
      <c r="F22" s="149">
        <f t="shared" si="1"/>
        <v>96500000</v>
      </c>
    </row>
    <row r="23" spans="1:6" s="9" customFormat="1" ht="24" x14ac:dyDescent="0.25">
      <c r="A23" s="133">
        <v>17</v>
      </c>
      <c r="B23" s="59" t="s">
        <v>70</v>
      </c>
      <c r="C23" s="149">
        <v>0</v>
      </c>
      <c r="D23" s="149">
        <v>0</v>
      </c>
      <c r="E23" s="149">
        <v>0</v>
      </c>
      <c r="F23" s="149">
        <v>0</v>
      </c>
    </row>
    <row r="24" spans="1:6" s="9" customFormat="1" ht="24" x14ac:dyDescent="0.25">
      <c r="A24" s="133">
        <v>18</v>
      </c>
      <c r="B24" s="59" t="s">
        <v>71</v>
      </c>
      <c r="C24" s="149">
        <f>SUM(C22:C23)</f>
        <v>90000000</v>
      </c>
      <c r="D24" s="149">
        <f t="shared" ref="D24:F24" si="2">SUM(D22:D23)</f>
        <v>92500000</v>
      </c>
      <c r="E24" s="149">
        <f t="shared" si="2"/>
        <v>94500000</v>
      </c>
      <c r="F24" s="149">
        <f t="shared" si="2"/>
        <v>96500000</v>
      </c>
    </row>
  </sheetData>
  <sheetProtection selectLockedCells="1" selectUnlockedCells="1"/>
  <mergeCells count="1">
    <mergeCell ref="A4:F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7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zoomScaleNormal="100" zoomScaleSheetLayoutView="75" workbookViewId="0"/>
  </sheetViews>
  <sheetFormatPr defaultRowHeight="13.2" x14ac:dyDescent="0.25"/>
  <cols>
    <col min="1" max="1" width="4.33203125" style="16" customWidth="1"/>
    <col min="2" max="2" width="34.44140625" customWidth="1"/>
    <col min="3" max="5" width="10" customWidth="1"/>
    <col min="6" max="6" width="8.6640625" customWidth="1"/>
    <col min="7" max="9" width="10" customWidth="1"/>
    <col min="10" max="10" width="8.6640625" customWidth="1"/>
    <col min="11" max="12" width="6.88671875" customWidth="1"/>
    <col min="13" max="13" width="7.33203125" customWidth="1"/>
  </cols>
  <sheetData>
    <row r="1" spans="1:13" s="12" customFormat="1" ht="12" x14ac:dyDescent="0.25">
      <c r="M1" s="10" t="s">
        <v>409</v>
      </c>
    </row>
    <row r="2" spans="1:13" s="12" customFormat="1" ht="12" x14ac:dyDescent="0.25">
      <c r="A2" s="1"/>
      <c r="B2" s="1"/>
      <c r="C2" s="1"/>
      <c r="D2" s="1"/>
      <c r="E2" s="1"/>
      <c r="F2" s="1"/>
      <c r="G2" s="1"/>
      <c r="H2" s="1"/>
      <c r="M2" s="2" t="str">
        <f>'1. melléklet'!H2</f>
        <v>az 1/2026. (III.3.) önkormányzati rendelethez</v>
      </c>
    </row>
    <row r="3" spans="1:13" s="12" customFormat="1" ht="6.75" customHeight="1" x14ac:dyDescent="0.25">
      <c r="A3" s="11"/>
    </row>
    <row r="4" spans="1:13" s="12" customFormat="1" ht="12" x14ac:dyDescent="0.25">
      <c r="A4" s="217" t="s">
        <v>568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1:13" s="12" customFormat="1" ht="12" x14ac:dyDescent="0.2">
      <c r="L5" s="4"/>
      <c r="M5" s="4"/>
    </row>
    <row r="6" spans="1:13" s="12" customFormat="1" ht="12" x14ac:dyDescent="0.25">
      <c r="A6" s="77"/>
      <c r="B6" s="79" t="s">
        <v>33</v>
      </c>
      <c r="C6" s="79" t="s">
        <v>34</v>
      </c>
      <c r="D6" s="79" t="s">
        <v>35</v>
      </c>
      <c r="E6" s="79" t="s">
        <v>36</v>
      </c>
      <c r="F6" s="79" t="s">
        <v>37</v>
      </c>
      <c r="G6" s="79" t="s">
        <v>38</v>
      </c>
      <c r="H6" s="79" t="s">
        <v>39</v>
      </c>
      <c r="I6" s="79" t="s">
        <v>40</v>
      </c>
      <c r="J6" s="79" t="s">
        <v>96</v>
      </c>
      <c r="K6" s="79" t="s">
        <v>41</v>
      </c>
      <c r="L6" s="113" t="s">
        <v>370</v>
      </c>
      <c r="M6" s="113" t="s">
        <v>97</v>
      </c>
    </row>
    <row r="7" spans="1:13" s="12" customFormat="1" ht="40.799999999999997" x14ac:dyDescent="0.25">
      <c r="A7" s="77">
        <v>1</v>
      </c>
      <c r="B7" s="79" t="s">
        <v>32</v>
      </c>
      <c r="C7" s="79" t="s">
        <v>560</v>
      </c>
      <c r="D7" s="79" t="s">
        <v>561</v>
      </c>
      <c r="E7" s="79" t="s">
        <v>566</v>
      </c>
      <c r="F7" s="79" t="s">
        <v>562</v>
      </c>
      <c r="G7" s="79" t="s">
        <v>563</v>
      </c>
      <c r="H7" s="79" t="s">
        <v>564</v>
      </c>
      <c r="I7" s="79" t="s">
        <v>565</v>
      </c>
      <c r="J7" s="79" t="s">
        <v>524</v>
      </c>
      <c r="K7" s="79" t="s">
        <v>86</v>
      </c>
      <c r="L7" s="79" t="s">
        <v>87</v>
      </c>
      <c r="M7" s="79" t="s">
        <v>433</v>
      </c>
    </row>
    <row r="8" spans="1:13" s="12" customFormat="1" ht="20.399999999999999" x14ac:dyDescent="0.25">
      <c r="A8" s="77">
        <v>2</v>
      </c>
      <c r="B8" s="114" t="s">
        <v>222</v>
      </c>
      <c r="C8" s="58">
        <v>1600233</v>
      </c>
      <c r="D8" s="58">
        <v>10015246</v>
      </c>
      <c r="E8" s="58">
        <v>1755782</v>
      </c>
      <c r="F8" s="115">
        <f>E8/D8</f>
        <v>0.17531092096988932</v>
      </c>
      <c r="G8" s="58">
        <v>51036892</v>
      </c>
      <c r="H8" s="58">
        <v>56768127</v>
      </c>
      <c r="I8" s="58">
        <v>54361128</v>
      </c>
      <c r="J8" s="115">
        <f>I8/H8</f>
        <v>0.95759946422047715</v>
      </c>
      <c r="K8" s="78" t="s">
        <v>88</v>
      </c>
      <c r="L8" s="78"/>
      <c r="M8" s="78"/>
    </row>
    <row r="9" spans="1:13" s="12" customFormat="1" ht="15" customHeight="1" x14ac:dyDescent="0.25">
      <c r="A9" s="77">
        <v>3</v>
      </c>
      <c r="B9" s="116" t="s">
        <v>239</v>
      </c>
      <c r="C9" s="58">
        <v>1270000</v>
      </c>
      <c r="D9" s="58">
        <v>1270000</v>
      </c>
      <c r="E9" s="58">
        <v>1270000</v>
      </c>
      <c r="F9" s="115">
        <f t="shared" ref="F9:F12" si="0">E9/D9</f>
        <v>1</v>
      </c>
      <c r="G9" s="58">
        <v>2396004</v>
      </c>
      <c r="H9" s="58">
        <v>2512846</v>
      </c>
      <c r="I9" s="58">
        <v>2595282</v>
      </c>
      <c r="J9" s="115">
        <f t="shared" ref="J9:J16" si="1">I9/H9</f>
        <v>1.0328058305204537</v>
      </c>
      <c r="K9" s="78" t="s">
        <v>88</v>
      </c>
      <c r="L9" s="78"/>
      <c r="M9" s="78"/>
    </row>
    <row r="10" spans="1:13" s="12" customFormat="1" ht="20.399999999999999" x14ac:dyDescent="0.25">
      <c r="A10" s="77">
        <v>4</v>
      </c>
      <c r="B10" s="114" t="s">
        <v>220</v>
      </c>
      <c r="C10" s="58">
        <v>7112000</v>
      </c>
      <c r="D10" s="58">
        <v>234522000</v>
      </c>
      <c r="E10" s="58">
        <v>6395000</v>
      </c>
      <c r="F10" s="115">
        <f t="shared" si="0"/>
        <v>2.7268230699038897E-2</v>
      </c>
      <c r="G10" s="58">
        <v>70954630</v>
      </c>
      <c r="H10" s="58">
        <v>117391800</v>
      </c>
      <c r="I10" s="58">
        <v>15621600</v>
      </c>
      <c r="J10" s="115">
        <f t="shared" si="1"/>
        <v>0.13307232702795255</v>
      </c>
      <c r="K10" s="78" t="s">
        <v>88</v>
      </c>
      <c r="L10" s="78"/>
      <c r="M10" s="78"/>
    </row>
    <row r="11" spans="1:13" s="12" customFormat="1" ht="12" x14ac:dyDescent="0.25">
      <c r="A11" s="77">
        <v>5</v>
      </c>
      <c r="B11" s="114" t="s">
        <v>223</v>
      </c>
      <c r="C11" s="58">
        <v>0</v>
      </c>
      <c r="D11" s="58">
        <v>436200</v>
      </c>
      <c r="E11" s="58">
        <v>0</v>
      </c>
      <c r="F11" s="115">
        <f t="shared" si="0"/>
        <v>0</v>
      </c>
      <c r="G11" s="58">
        <v>12186243</v>
      </c>
      <c r="H11" s="58">
        <v>12770629</v>
      </c>
      <c r="I11" s="58">
        <v>12582843</v>
      </c>
      <c r="J11" s="115">
        <f t="shared" si="1"/>
        <v>0.98529547761508063</v>
      </c>
      <c r="K11" s="78" t="s">
        <v>88</v>
      </c>
      <c r="L11" s="78"/>
      <c r="M11" s="78"/>
    </row>
    <row r="12" spans="1:13" s="12" customFormat="1" ht="20.399999999999999" x14ac:dyDescent="0.25">
      <c r="A12" s="77">
        <v>6</v>
      </c>
      <c r="B12" s="114" t="s">
        <v>225</v>
      </c>
      <c r="C12" s="58">
        <v>71953372</v>
      </c>
      <c r="D12" s="58">
        <v>81824267</v>
      </c>
      <c r="E12" s="58">
        <v>72483167</v>
      </c>
      <c r="F12" s="115">
        <f t="shared" si="0"/>
        <v>0.88583949062446232</v>
      </c>
      <c r="G12" s="58">
        <v>2904620</v>
      </c>
      <c r="H12" s="58">
        <v>6525165</v>
      </c>
      <c r="I12" s="58">
        <v>2317752</v>
      </c>
      <c r="J12" s="115">
        <f t="shared" si="1"/>
        <v>0.35520205236189428</v>
      </c>
      <c r="K12" s="78" t="s">
        <v>88</v>
      </c>
      <c r="L12" s="78"/>
      <c r="M12" s="78"/>
    </row>
    <row r="13" spans="1:13" s="12" customFormat="1" ht="15" customHeight="1" x14ac:dyDescent="0.25">
      <c r="A13" s="77">
        <v>7</v>
      </c>
      <c r="B13" s="117" t="s">
        <v>461</v>
      </c>
      <c r="C13" s="118"/>
      <c r="D13" s="118"/>
      <c r="E13" s="118"/>
      <c r="F13" s="119"/>
      <c r="G13" s="58">
        <v>2614909</v>
      </c>
      <c r="H13" s="58">
        <v>2614909</v>
      </c>
      <c r="I13" s="58">
        <v>0</v>
      </c>
      <c r="J13" s="115">
        <f t="shared" ref="J13" si="2">I13/H13</f>
        <v>0</v>
      </c>
      <c r="K13" s="78" t="s">
        <v>88</v>
      </c>
      <c r="L13" s="78"/>
      <c r="M13" s="78"/>
    </row>
    <row r="14" spans="1:13" s="12" customFormat="1" ht="15" customHeight="1" x14ac:dyDescent="0.25">
      <c r="A14" s="77">
        <v>8</v>
      </c>
      <c r="B14" s="117" t="s">
        <v>226</v>
      </c>
      <c r="C14" s="58">
        <v>0</v>
      </c>
      <c r="D14" s="58">
        <v>0</v>
      </c>
      <c r="E14" s="58">
        <v>2560000</v>
      </c>
      <c r="F14" s="119"/>
      <c r="G14" s="58">
        <v>36165998</v>
      </c>
      <c r="H14" s="58">
        <v>37326002</v>
      </c>
      <c r="I14" s="58">
        <v>49114639</v>
      </c>
      <c r="J14" s="115">
        <f t="shared" si="1"/>
        <v>1.3158290834362598</v>
      </c>
      <c r="K14" s="78" t="s">
        <v>88</v>
      </c>
      <c r="L14" s="78"/>
      <c r="M14" s="78"/>
    </row>
    <row r="15" spans="1:13" s="12" customFormat="1" ht="15" customHeight="1" x14ac:dyDescent="0.25">
      <c r="A15" s="77">
        <v>9</v>
      </c>
      <c r="B15" s="117" t="s">
        <v>227</v>
      </c>
      <c r="C15" s="118"/>
      <c r="D15" s="118"/>
      <c r="E15" s="118"/>
      <c r="F15" s="119"/>
      <c r="G15" s="58">
        <v>1000000</v>
      </c>
      <c r="H15" s="58">
        <v>1000000</v>
      </c>
      <c r="I15" s="58">
        <v>1000000</v>
      </c>
      <c r="J15" s="115">
        <f t="shared" si="1"/>
        <v>1</v>
      </c>
      <c r="K15" s="78" t="s">
        <v>88</v>
      </c>
      <c r="L15" s="78"/>
      <c r="M15" s="78"/>
    </row>
    <row r="16" spans="1:13" s="12" customFormat="1" ht="15" customHeight="1" x14ac:dyDescent="0.25">
      <c r="A16" s="77">
        <v>10</v>
      </c>
      <c r="B16" s="117" t="s">
        <v>567</v>
      </c>
      <c r="C16" s="58">
        <v>0</v>
      </c>
      <c r="D16" s="58">
        <v>24598880</v>
      </c>
      <c r="E16" s="58">
        <v>7672684</v>
      </c>
      <c r="F16" s="119"/>
      <c r="G16" s="58">
        <v>0</v>
      </c>
      <c r="H16" s="58">
        <v>8869208</v>
      </c>
      <c r="I16" s="58">
        <v>680000</v>
      </c>
      <c r="J16" s="115">
        <f t="shared" si="1"/>
        <v>7.6669754503446083E-2</v>
      </c>
      <c r="K16" s="78"/>
      <c r="L16" s="78" t="s">
        <v>88</v>
      </c>
      <c r="M16" s="78"/>
    </row>
    <row r="17" spans="1:13" s="12" customFormat="1" ht="15" customHeight="1" x14ac:dyDescent="0.25">
      <c r="A17" s="77">
        <v>11</v>
      </c>
      <c r="B17" s="117" t="s">
        <v>519</v>
      </c>
      <c r="C17" s="58">
        <v>0</v>
      </c>
      <c r="D17" s="58">
        <v>0</v>
      </c>
      <c r="E17" s="58">
        <v>0</v>
      </c>
      <c r="F17" s="119"/>
      <c r="G17" s="58">
        <v>0</v>
      </c>
      <c r="H17" s="58">
        <v>0</v>
      </c>
      <c r="I17" s="58">
        <v>0</v>
      </c>
      <c r="J17" s="119"/>
      <c r="K17" s="78"/>
      <c r="L17" s="78" t="s">
        <v>88</v>
      </c>
      <c r="M17" s="78"/>
    </row>
    <row r="18" spans="1:13" s="12" customFormat="1" ht="15" customHeight="1" x14ac:dyDescent="0.25">
      <c r="A18" s="77">
        <v>12</v>
      </c>
      <c r="B18" s="116" t="s">
        <v>483</v>
      </c>
      <c r="C18" s="58">
        <v>3000000</v>
      </c>
      <c r="D18" s="58">
        <v>2706492</v>
      </c>
      <c r="E18" s="58">
        <v>3000000</v>
      </c>
      <c r="F18" s="115">
        <v>0.95134137818360243</v>
      </c>
      <c r="G18" s="58">
        <v>0</v>
      </c>
      <c r="H18" s="58">
        <v>0</v>
      </c>
      <c r="I18" s="58">
        <v>0</v>
      </c>
      <c r="J18" s="119"/>
      <c r="K18" s="78"/>
      <c r="L18" s="78" t="s">
        <v>88</v>
      </c>
      <c r="M18" s="78"/>
    </row>
    <row r="19" spans="1:13" s="12" customFormat="1" ht="20.399999999999999" x14ac:dyDescent="0.25">
      <c r="A19" s="77">
        <v>13</v>
      </c>
      <c r="B19" s="114" t="s">
        <v>217</v>
      </c>
      <c r="C19" s="118"/>
      <c r="D19" s="118"/>
      <c r="E19" s="118"/>
      <c r="F19" s="118"/>
      <c r="G19" s="58">
        <v>8670000</v>
      </c>
      <c r="H19" s="58">
        <v>8670000</v>
      </c>
      <c r="I19" s="58">
        <v>53477000</v>
      </c>
      <c r="J19" s="115">
        <f t="shared" ref="J19:J33" si="3">I19/H19</f>
        <v>6.1680507497116492</v>
      </c>
      <c r="K19" s="78" t="s">
        <v>88</v>
      </c>
      <c r="L19" s="78"/>
      <c r="M19" s="78"/>
    </row>
    <row r="20" spans="1:13" s="12" customFormat="1" ht="20.399999999999999" x14ac:dyDescent="0.25">
      <c r="A20" s="77">
        <v>14</v>
      </c>
      <c r="B20" s="114" t="s">
        <v>216</v>
      </c>
      <c r="C20" s="118"/>
      <c r="D20" s="118"/>
      <c r="E20" s="118"/>
      <c r="F20" s="118"/>
      <c r="G20" s="58">
        <v>1270000</v>
      </c>
      <c r="H20" s="58">
        <v>1270000</v>
      </c>
      <c r="I20" s="58">
        <v>1270000</v>
      </c>
      <c r="J20" s="115">
        <f t="shared" si="3"/>
        <v>1</v>
      </c>
      <c r="K20" s="78" t="s">
        <v>88</v>
      </c>
      <c r="L20" s="78"/>
      <c r="M20" s="78"/>
    </row>
    <row r="21" spans="1:13" s="12" customFormat="1" ht="15" customHeight="1" x14ac:dyDescent="0.25">
      <c r="A21" s="77">
        <v>15</v>
      </c>
      <c r="B21" s="114" t="s">
        <v>215</v>
      </c>
      <c r="C21" s="120">
        <v>10238581</v>
      </c>
      <c r="D21" s="120">
        <v>12035081</v>
      </c>
      <c r="E21" s="120">
        <v>11615000</v>
      </c>
      <c r="F21" s="115">
        <f t="shared" ref="F21" si="4">E21/D21</f>
        <v>0.96509529100801228</v>
      </c>
      <c r="G21" s="58">
        <v>26272490</v>
      </c>
      <c r="H21" s="58">
        <v>26272490</v>
      </c>
      <c r="I21" s="58">
        <v>20811490</v>
      </c>
      <c r="J21" s="115">
        <f t="shared" si="3"/>
        <v>0.79213999129888335</v>
      </c>
      <c r="K21" s="78" t="s">
        <v>88</v>
      </c>
      <c r="L21" s="78"/>
      <c r="M21" s="78"/>
    </row>
    <row r="22" spans="1:13" s="12" customFormat="1" ht="12" x14ac:dyDescent="0.25">
      <c r="A22" s="77">
        <v>16</v>
      </c>
      <c r="B22" s="114" t="s">
        <v>300</v>
      </c>
      <c r="C22" s="120">
        <v>0</v>
      </c>
      <c r="D22" s="120">
        <v>0</v>
      </c>
      <c r="E22" s="120">
        <v>39106510</v>
      </c>
      <c r="F22" s="119"/>
      <c r="G22" s="58">
        <v>0</v>
      </c>
      <c r="H22" s="58">
        <v>0</v>
      </c>
      <c r="I22" s="58">
        <v>39366000</v>
      </c>
      <c r="J22" s="119"/>
      <c r="K22" s="78"/>
      <c r="L22" s="78" t="s">
        <v>88</v>
      </c>
      <c r="M22" s="78"/>
    </row>
    <row r="23" spans="1:13" s="12" customFormat="1" ht="15" customHeight="1" x14ac:dyDescent="0.25">
      <c r="A23" s="77">
        <v>17</v>
      </c>
      <c r="B23" s="117" t="s">
        <v>224</v>
      </c>
      <c r="C23" s="118"/>
      <c r="D23" s="118"/>
      <c r="E23" s="118"/>
      <c r="F23" s="119"/>
      <c r="G23" s="58">
        <v>26266000</v>
      </c>
      <c r="H23" s="58">
        <v>26266000</v>
      </c>
      <c r="I23" s="58">
        <v>26266000</v>
      </c>
      <c r="J23" s="115">
        <f t="shared" si="3"/>
        <v>1</v>
      </c>
      <c r="K23" s="78" t="s">
        <v>88</v>
      </c>
      <c r="L23" s="78"/>
      <c r="M23" s="78"/>
    </row>
    <row r="24" spans="1:13" s="12" customFormat="1" ht="15" customHeight="1" x14ac:dyDescent="0.25">
      <c r="A24" s="77">
        <v>18</v>
      </c>
      <c r="B24" s="114" t="s">
        <v>221</v>
      </c>
      <c r="C24" s="58">
        <v>200000</v>
      </c>
      <c r="D24" s="58">
        <v>200000</v>
      </c>
      <c r="E24" s="58">
        <v>0</v>
      </c>
      <c r="F24" s="115">
        <f t="shared" ref="F24:F26" si="5">E24/D24</f>
        <v>0</v>
      </c>
      <c r="G24" s="58">
        <v>62128742</v>
      </c>
      <c r="H24" s="58">
        <v>60694210</v>
      </c>
      <c r="I24" s="58">
        <v>64519838</v>
      </c>
      <c r="J24" s="115">
        <f t="shared" si="3"/>
        <v>1.0630311853470042</v>
      </c>
      <c r="K24" s="78" t="s">
        <v>88</v>
      </c>
      <c r="L24" s="78"/>
      <c r="M24" s="78"/>
    </row>
    <row r="25" spans="1:13" s="12" customFormat="1" ht="15" customHeight="1" x14ac:dyDescent="0.25">
      <c r="A25" s="77">
        <v>19</v>
      </c>
      <c r="B25" s="114" t="s">
        <v>279</v>
      </c>
      <c r="C25" s="118"/>
      <c r="D25" s="118"/>
      <c r="E25" s="118"/>
      <c r="F25" s="119"/>
      <c r="G25" s="58">
        <v>8104000</v>
      </c>
      <c r="H25" s="58">
        <v>8104000</v>
      </c>
      <c r="I25" s="58">
        <v>14050000</v>
      </c>
      <c r="J25" s="115">
        <f t="shared" si="3"/>
        <v>1.7337117472852912</v>
      </c>
      <c r="K25" s="78" t="s">
        <v>88</v>
      </c>
      <c r="L25" s="78"/>
      <c r="M25" s="78"/>
    </row>
    <row r="26" spans="1:13" s="12" customFormat="1" ht="15" customHeight="1" x14ac:dyDescent="0.25">
      <c r="A26" s="77">
        <v>20</v>
      </c>
      <c r="B26" s="114" t="s">
        <v>279</v>
      </c>
      <c r="C26" s="58">
        <v>11020000</v>
      </c>
      <c r="D26" s="58">
        <v>11950000</v>
      </c>
      <c r="E26" s="58">
        <v>11600000</v>
      </c>
      <c r="F26" s="115">
        <f t="shared" si="5"/>
        <v>0.97071129707112969</v>
      </c>
      <c r="G26" s="58">
        <v>9185314</v>
      </c>
      <c r="H26" s="58">
        <v>9853358</v>
      </c>
      <c r="I26" s="58">
        <v>11894690</v>
      </c>
      <c r="J26" s="115">
        <f t="shared" ref="J26" si="6">I26/H26</f>
        <v>1.2071711999097161</v>
      </c>
      <c r="K26" s="78"/>
      <c r="L26" s="78" t="s">
        <v>88</v>
      </c>
      <c r="M26" s="78"/>
    </row>
    <row r="27" spans="1:13" s="12" customFormat="1" ht="15" customHeight="1" x14ac:dyDescent="0.25">
      <c r="A27" s="77">
        <v>21</v>
      </c>
      <c r="B27" s="117" t="s">
        <v>230</v>
      </c>
      <c r="C27" s="118"/>
      <c r="D27" s="118"/>
      <c r="E27" s="118"/>
      <c r="F27" s="119"/>
      <c r="G27" s="58">
        <v>1737650</v>
      </c>
      <c r="H27" s="58">
        <v>1737650</v>
      </c>
      <c r="I27" s="58">
        <v>1287500</v>
      </c>
      <c r="J27" s="115">
        <f t="shared" si="3"/>
        <v>0.74094322792276923</v>
      </c>
      <c r="K27" s="78" t="s">
        <v>88</v>
      </c>
      <c r="L27" s="78"/>
      <c r="M27" s="78"/>
    </row>
    <row r="28" spans="1:13" s="12" customFormat="1" ht="15" customHeight="1" x14ac:dyDescent="0.25">
      <c r="A28" s="77">
        <v>22</v>
      </c>
      <c r="B28" s="117" t="s">
        <v>232</v>
      </c>
      <c r="C28" s="118"/>
      <c r="D28" s="118"/>
      <c r="E28" s="118"/>
      <c r="F28" s="119"/>
      <c r="G28" s="58">
        <v>2155000</v>
      </c>
      <c r="H28" s="58">
        <v>2155000</v>
      </c>
      <c r="I28" s="58">
        <v>1897500</v>
      </c>
      <c r="J28" s="115">
        <f t="shared" si="3"/>
        <v>0.88051044083526686</v>
      </c>
      <c r="K28" s="78" t="s">
        <v>88</v>
      </c>
      <c r="L28" s="78"/>
      <c r="M28" s="78"/>
    </row>
    <row r="29" spans="1:13" s="12" customFormat="1" ht="15" customHeight="1" x14ac:dyDescent="0.25">
      <c r="A29" s="77">
        <v>23</v>
      </c>
      <c r="B29" s="117" t="s">
        <v>233</v>
      </c>
      <c r="C29" s="58">
        <v>2886500</v>
      </c>
      <c r="D29" s="58">
        <v>2886500</v>
      </c>
      <c r="E29" s="58">
        <v>2024000</v>
      </c>
      <c r="F29" s="115">
        <f>E29/D29</f>
        <v>0.70119521912350602</v>
      </c>
      <c r="G29" s="58">
        <v>4704000</v>
      </c>
      <c r="H29" s="58">
        <v>4704000</v>
      </c>
      <c r="I29" s="58">
        <v>5033000</v>
      </c>
      <c r="J29" s="115">
        <f t="shared" si="3"/>
        <v>1.0699404761904763</v>
      </c>
      <c r="K29" s="78" t="s">
        <v>88</v>
      </c>
      <c r="L29" s="78"/>
      <c r="M29" s="78"/>
    </row>
    <row r="30" spans="1:13" s="12" customFormat="1" ht="15" customHeight="1" x14ac:dyDescent="0.25">
      <c r="A30" s="77">
        <v>24</v>
      </c>
      <c r="B30" s="117" t="s">
        <v>231</v>
      </c>
      <c r="C30" s="118"/>
      <c r="D30" s="118"/>
      <c r="E30" s="118"/>
      <c r="F30" s="119"/>
      <c r="G30" s="58">
        <v>150000</v>
      </c>
      <c r="H30" s="58">
        <v>150000</v>
      </c>
      <c r="I30" s="58">
        <v>150000</v>
      </c>
      <c r="J30" s="115">
        <f t="shared" si="3"/>
        <v>1</v>
      </c>
      <c r="K30" s="78" t="s">
        <v>88</v>
      </c>
      <c r="L30" s="78"/>
      <c r="M30" s="78"/>
    </row>
    <row r="31" spans="1:13" s="12" customFormat="1" ht="15" customHeight="1" x14ac:dyDescent="0.25">
      <c r="A31" s="77">
        <v>25</v>
      </c>
      <c r="B31" s="116" t="s">
        <v>237</v>
      </c>
      <c r="C31" s="118"/>
      <c r="D31" s="118"/>
      <c r="E31" s="118"/>
      <c r="F31" s="119"/>
      <c r="G31" s="58">
        <v>797200</v>
      </c>
      <c r="H31" s="58">
        <v>797200</v>
      </c>
      <c r="I31" s="58">
        <v>412000</v>
      </c>
      <c r="J31" s="115">
        <f t="shared" si="3"/>
        <v>0.51680883090817864</v>
      </c>
      <c r="K31" s="78" t="s">
        <v>88</v>
      </c>
      <c r="L31" s="78"/>
      <c r="M31" s="78"/>
    </row>
    <row r="32" spans="1:13" s="12" customFormat="1" ht="12" x14ac:dyDescent="0.25">
      <c r="A32" s="77">
        <v>26</v>
      </c>
      <c r="B32" s="116" t="s">
        <v>238</v>
      </c>
      <c r="C32" s="58">
        <v>137160000</v>
      </c>
      <c r="D32" s="58">
        <v>126501000</v>
      </c>
      <c r="E32" s="58">
        <v>141351000</v>
      </c>
      <c r="F32" s="115">
        <f t="shared" ref="F32" si="7">E32/D32</f>
        <v>1.1173903763606612</v>
      </c>
      <c r="G32" s="58">
        <v>120630146</v>
      </c>
      <c r="H32" s="58">
        <v>121304246</v>
      </c>
      <c r="I32" s="58">
        <v>123263728</v>
      </c>
      <c r="J32" s="115">
        <f t="shared" si="3"/>
        <v>1.0161534494019278</v>
      </c>
      <c r="K32" s="78"/>
      <c r="L32" s="78" t="s">
        <v>88</v>
      </c>
      <c r="M32" s="78"/>
    </row>
    <row r="33" spans="1:15" s="12" customFormat="1" ht="15" customHeight="1" x14ac:dyDescent="0.25">
      <c r="A33" s="77">
        <v>27</v>
      </c>
      <c r="B33" s="116" t="s">
        <v>236</v>
      </c>
      <c r="C33" s="118"/>
      <c r="D33" s="118"/>
      <c r="E33" s="118"/>
      <c r="F33" s="119"/>
      <c r="G33" s="58">
        <v>1369616</v>
      </c>
      <c r="H33" s="58">
        <v>1369616</v>
      </c>
      <c r="I33" s="58">
        <v>1480988</v>
      </c>
      <c r="J33" s="115">
        <f t="shared" si="3"/>
        <v>1.0813162229413207</v>
      </c>
      <c r="K33" s="78" t="s">
        <v>88</v>
      </c>
      <c r="L33" s="78"/>
      <c r="M33" s="78"/>
    </row>
    <row r="34" spans="1:15" s="12" customFormat="1" ht="20.399999999999999" x14ac:dyDescent="0.25">
      <c r="A34" s="77">
        <v>28</v>
      </c>
      <c r="B34" s="116" t="s">
        <v>295</v>
      </c>
      <c r="C34" s="58">
        <v>127000</v>
      </c>
      <c r="D34" s="58">
        <v>127000</v>
      </c>
      <c r="E34" s="58">
        <v>540000</v>
      </c>
      <c r="F34" s="115">
        <f t="shared" ref="F34" si="8">E34/D34</f>
        <v>4.2519685039370083</v>
      </c>
      <c r="G34" s="58">
        <v>17805337</v>
      </c>
      <c r="H34" s="58">
        <v>18444239</v>
      </c>
      <c r="I34" s="58">
        <v>21048758</v>
      </c>
      <c r="J34" s="115">
        <f t="shared" ref="J34:J36" si="9">I34/H34</f>
        <v>1.1412104343258618</v>
      </c>
      <c r="K34" s="78" t="s">
        <v>88</v>
      </c>
      <c r="L34" s="78"/>
      <c r="M34" s="78"/>
    </row>
    <row r="35" spans="1:15" s="12" customFormat="1" ht="15" customHeight="1" x14ac:dyDescent="0.25">
      <c r="A35" s="77">
        <v>29</v>
      </c>
      <c r="B35" s="117" t="s">
        <v>219</v>
      </c>
      <c r="C35" s="58">
        <v>0</v>
      </c>
      <c r="D35" s="58">
        <v>0</v>
      </c>
      <c r="E35" s="58">
        <v>0</v>
      </c>
      <c r="F35" s="119"/>
      <c r="G35" s="58">
        <v>635000</v>
      </c>
      <c r="H35" s="58">
        <v>635000</v>
      </c>
      <c r="I35" s="58">
        <v>765000</v>
      </c>
      <c r="J35" s="115">
        <f t="shared" si="9"/>
        <v>1.204724409448819</v>
      </c>
      <c r="K35" s="78"/>
      <c r="L35" s="78" t="s">
        <v>88</v>
      </c>
      <c r="M35" s="78"/>
    </row>
    <row r="36" spans="1:15" s="12" customFormat="1" ht="15" customHeight="1" x14ac:dyDescent="0.25">
      <c r="A36" s="77">
        <v>30</v>
      </c>
      <c r="B36" s="116" t="s">
        <v>235</v>
      </c>
      <c r="C36" s="58">
        <v>0</v>
      </c>
      <c r="D36" s="58">
        <v>0</v>
      </c>
      <c r="E36" s="58">
        <v>0</v>
      </c>
      <c r="F36" s="119"/>
      <c r="G36" s="58">
        <v>9150000</v>
      </c>
      <c r="H36" s="58">
        <v>9875000</v>
      </c>
      <c r="I36" s="58">
        <v>10650000</v>
      </c>
      <c r="J36" s="115">
        <f t="shared" si="9"/>
        <v>1.0784810126582278</v>
      </c>
      <c r="K36" s="78"/>
      <c r="L36" s="78" t="s">
        <v>88</v>
      </c>
      <c r="M36" s="78"/>
    </row>
    <row r="37" spans="1:15" s="12" customFormat="1" ht="15" customHeight="1" x14ac:dyDescent="0.25">
      <c r="A37" s="77">
        <v>31</v>
      </c>
      <c r="B37" s="117" t="s">
        <v>228</v>
      </c>
      <c r="C37" s="118"/>
      <c r="D37" s="118"/>
      <c r="E37" s="118"/>
      <c r="F37" s="119"/>
      <c r="G37" s="58">
        <v>28804545</v>
      </c>
      <c r="H37" s="58">
        <v>30003828</v>
      </c>
      <c r="I37" s="58">
        <v>33427950</v>
      </c>
      <c r="J37" s="115">
        <f t="shared" ref="J37:J40" si="10">I37/H37</f>
        <v>1.1141228379258807</v>
      </c>
      <c r="K37" s="78" t="s">
        <v>88</v>
      </c>
      <c r="L37" s="78"/>
      <c r="M37" s="78"/>
    </row>
    <row r="38" spans="1:15" s="12" customFormat="1" ht="12" x14ac:dyDescent="0.25">
      <c r="A38" s="77">
        <v>32</v>
      </c>
      <c r="B38" s="114" t="s">
        <v>229</v>
      </c>
      <c r="C38" s="58">
        <v>1300000</v>
      </c>
      <c r="D38" s="58">
        <v>1013656</v>
      </c>
      <c r="E38" s="58">
        <v>1000000</v>
      </c>
      <c r="F38" s="115">
        <f>E38/D38</f>
        <v>0.98652797398723036</v>
      </c>
      <c r="G38" s="58">
        <v>8037915</v>
      </c>
      <c r="H38" s="58">
        <v>4287472</v>
      </c>
      <c r="I38" s="58">
        <v>5374050</v>
      </c>
      <c r="J38" s="115">
        <f t="shared" si="10"/>
        <v>1.2534309261961361</v>
      </c>
      <c r="K38" s="78" t="s">
        <v>88</v>
      </c>
      <c r="L38" s="78"/>
      <c r="M38" s="78"/>
    </row>
    <row r="39" spans="1:15" s="12" customFormat="1" ht="15" customHeight="1" x14ac:dyDescent="0.25">
      <c r="A39" s="77">
        <v>33</v>
      </c>
      <c r="B39" s="117" t="s">
        <v>218</v>
      </c>
      <c r="C39" s="55">
        <v>369600</v>
      </c>
      <c r="D39" s="55">
        <v>262200</v>
      </c>
      <c r="E39" s="55">
        <v>187000</v>
      </c>
      <c r="F39" s="115">
        <f>E39/D39</f>
        <v>0.71319603356216632</v>
      </c>
      <c r="G39" s="58">
        <v>2542540</v>
      </c>
      <c r="H39" s="58">
        <v>2933700</v>
      </c>
      <c r="I39" s="58">
        <v>2398000</v>
      </c>
      <c r="J39" s="115">
        <f t="shared" si="10"/>
        <v>0.81739782527184102</v>
      </c>
      <c r="K39" s="78" t="s">
        <v>88</v>
      </c>
      <c r="L39" s="78"/>
      <c r="M39" s="78"/>
      <c r="N39" s="63"/>
      <c r="O39" s="63"/>
    </row>
    <row r="40" spans="1:15" s="12" customFormat="1" ht="20.399999999999999" x14ac:dyDescent="0.25">
      <c r="A40" s="77">
        <v>34</v>
      </c>
      <c r="B40" s="114" t="s">
        <v>234</v>
      </c>
      <c r="C40" s="121"/>
      <c r="D40" s="121"/>
      <c r="E40" s="121"/>
      <c r="F40" s="119"/>
      <c r="G40" s="58">
        <v>4150000</v>
      </c>
      <c r="H40" s="58">
        <v>4150000</v>
      </c>
      <c r="I40" s="58">
        <v>3650000</v>
      </c>
      <c r="J40" s="115">
        <f t="shared" si="10"/>
        <v>0.87951807228915657</v>
      </c>
      <c r="K40" s="78" t="s">
        <v>88</v>
      </c>
      <c r="L40" s="78"/>
      <c r="M40" s="78"/>
      <c r="O40" s="63"/>
    </row>
    <row r="41" spans="1:15" s="12" customFormat="1" ht="20.399999999999999" x14ac:dyDescent="0.25">
      <c r="A41" s="77">
        <v>35</v>
      </c>
      <c r="B41" s="114" t="s">
        <v>280</v>
      </c>
      <c r="C41" s="55">
        <v>154000000</v>
      </c>
      <c r="D41" s="55">
        <v>180400000</v>
      </c>
      <c r="E41" s="55">
        <v>180000000</v>
      </c>
      <c r="F41" s="115">
        <f t="shared" ref="F41:F45" si="11">E41/D41</f>
        <v>0.99778270509977829</v>
      </c>
      <c r="G41" s="118"/>
      <c r="H41" s="118"/>
      <c r="I41" s="118"/>
      <c r="J41" s="119"/>
      <c r="K41" s="78" t="s">
        <v>88</v>
      </c>
      <c r="L41" s="78"/>
      <c r="M41" s="78"/>
    </row>
    <row r="42" spans="1:15" s="12" customFormat="1" ht="20.399999999999999" x14ac:dyDescent="0.25">
      <c r="A42" s="77">
        <v>36</v>
      </c>
      <c r="B42" s="114" t="s">
        <v>484</v>
      </c>
      <c r="C42" s="55">
        <v>11512000</v>
      </c>
      <c r="D42" s="55">
        <v>10642000</v>
      </c>
      <c r="E42" s="55">
        <v>0</v>
      </c>
      <c r="F42" s="115">
        <f t="shared" si="11"/>
        <v>0</v>
      </c>
      <c r="G42" s="58">
        <v>0</v>
      </c>
      <c r="H42" s="58">
        <v>51500</v>
      </c>
      <c r="I42" s="58">
        <v>0</v>
      </c>
      <c r="J42" s="115">
        <f t="shared" ref="J42" si="12">I42/H42</f>
        <v>0</v>
      </c>
      <c r="K42" s="78"/>
      <c r="L42" s="78" t="s">
        <v>88</v>
      </c>
      <c r="M42" s="78"/>
    </row>
    <row r="43" spans="1:15" s="12" customFormat="1" ht="15" customHeight="1" x14ac:dyDescent="0.25">
      <c r="A43" s="77">
        <v>37</v>
      </c>
      <c r="B43" s="83" t="s">
        <v>45</v>
      </c>
      <c r="C43" s="109">
        <f>SUM(C8:C42)</f>
        <v>413749286</v>
      </c>
      <c r="D43" s="109">
        <f>SUM(D8:D42)</f>
        <v>701390522</v>
      </c>
      <c r="E43" s="109">
        <f>SUM(E8:E42)</f>
        <v>482560143</v>
      </c>
      <c r="F43" s="122">
        <f t="shared" si="11"/>
        <v>0.68800493856687728</v>
      </c>
      <c r="G43" s="109">
        <f>SUM(G8:G42)</f>
        <v>523824791</v>
      </c>
      <c r="H43" s="109">
        <f>SUM(H8:H42)</f>
        <v>589507195</v>
      </c>
      <c r="I43" s="109">
        <f>SUM(I8:I42)</f>
        <v>580766736</v>
      </c>
      <c r="J43" s="115">
        <f t="shared" ref="J43:J45" si="13">I43/H43</f>
        <v>0.98517327850425984</v>
      </c>
      <c r="K43" s="78"/>
      <c r="L43" s="78"/>
      <c r="M43" s="78"/>
    </row>
    <row r="44" spans="1:15" s="12" customFormat="1" ht="15" customHeight="1" x14ac:dyDescent="0.25">
      <c r="A44" s="77">
        <v>38</v>
      </c>
      <c r="B44" s="74" t="s">
        <v>46</v>
      </c>
      <c r="C44" s="58">
        <f>'3. melléklet'!F49+'4. melléklet'!F16</f>
        <v>214580062</v>
      </c>
      <c r="D44" s="58">
        <f>'3. melléklet'!F49+'4. melléklet'!F16</f>
        <v>214580062</v>
      </c>
      <c r="E44" s="58">
        <f>'3. melléklet'!H49+'4. melléklet'!H16</f>
        <v>398163336</v>
      </c>
      <c r="F44" s="115">
        <f t="shared" si="11"/>
        <v>1.8555467469293583</v>
      </c>
      <c r="G44" s="58">
        <f>'3. melléklet'!E83</f>
        <v>98794101</v>
      </c>
      <c r="H44" s="58">
        <f>'3. melléklet'!F83</f>
        <v>326463389</v>
      </c>
      <c r="I44" s="58">
        <f>'3. melléklet'!H83</f>
        <v>299956743</v>
      </c>
      <c r="J44" s="115">
        <f t="shared" si="13"/>
        <v>0.91880668126005394</v>
      </c>
      <c r="K44" s="78"/>
      <c r="L44" s="78"/>
      <c r="M44" s="78"/>
    </row>
    <row r="45" spans="1:15" s="12" customFormat="1" ht="15" customHeight="1" x14ac:dyDescent="0.25">
      <c r="A45" s="77">
        <v>39</v>
      </c>
      <c r="B45" s="126" t="s">
        <v>47</v>
      </c>
      <c r="C45" s="123">
        <f>SUM(C43:C44)</f>
        <v>628329348</v>
      </c>
      <c r="D45" s="123">
        <f>SUM(D43:D44)</f>
        <v>915970584</v>
      </c>
      <c r="E45" s="123">
        <f>SUM(E43:E44)</f>
        <v>880723479</v>
      </c>
      <c r="F45" s="124">
        <f t="shared" si="11"/>
        <v>0.9615193919808237</v>
      </c>
      <c r="G45" s="123">
        <f>SUM(G43:G44)</f>
        <v>622618892</v>
      </c>
      <c r="H45" s="123">
        <f>SUM(H43:H44)</f>
        <v>915970584</v>
      </c>
      <c r="I45" s="123">
        <f>SUM(I43:I44)</f>
        <v>880723479</v>
      </c>
      <c r="J45" s="175">
        <f t="shared" si="13"/>
        <v>0.9615193919808237</v>
      </c>
      <c r="K45" s="78"/>
      <c r="L45" s="78"/>
      <c r="M45" s="78"/>
    </row>
    <row r="46" spans="1:15" s="9" customFormat="1" x14ac:dyDescent="0.25">
      <c r="A46" s="17"/>
    </row>
    <row r="47" spans="1:15" s="9" customFormat="1" x14ac:dyDescent="0.25">
      <c r="A47" s="17"/>
      <c r="D47" s="174"/>
      <c r="H47" s="174"/>
      <c r="I47" s="174"/>
    </row>
    <row r="48" spans="1:15" s="9" customFormat="1" x14ac:dyDescent="0.25">
      <c r="A48" s="17"/>
    </row>
    <row r="49" spans="1:8" s="9" customFormat="1" x14ac:dyDescent="0.25">
      <c r="A49" s="17"/>
      <c r="D49" s="22"/>
      <c r="H49" s="22"/>
    </row>
    <row r="50" spans="1:8" s="9" customFormat="1" x14ac:dyDescent="0.25">
      <c r="A50" s="17"/>
    </row>
    <row r="51" spans="1:8" s="9" customFormat="1" x14ac:dyDescent="0.25">
      <c r="A51" s="17"/>
      <c r="D51" s="22"/>
      <c r="H51" s="22"/>
    </row>
    <row r="52" spans="1:8" s="9" customFormat="1" x14ac:dyDescent="0.25">
      <c r="A52" s="17"/>
    </row>
    <row r="53" spans="1:8" s="9" customFormat="1" x14ac:dyDescent="0.25">
      <c r="A53" s="17"/>
    </row>
    <row r="54" spans="1:8" s="9" customFormat="1" x14ac:dyDescent="0.25">
      <c r="A54" s="17"/>
    </row>
    <row r="55" spans="1:8" s="9" customFormat="1" x14ac:dyDescent="0.25">
      <c r="A55" s="17"/>
    </row>
    <row r="56" spans="1:8" s="9" customFormat="1" x14ac:dyDescent="0.25">
      <c r="A56" s="17"/>
    </row>
    <row r="57" spans="1:8" s="9" customFormat="1" x14ac:dyDescent="0.25">
      <c r="A57" s="17"/>
    </row>
    <row r="58" spans="1:8" s="9" customFormat="1" x14ac:dyDescent="0.25">
      <c r="A58" s="17"/>
    </row>
    <row r="59" spans="1:8" s="9" customFormat="1" x14ac:dyDescent="0.25">
      <c r="A59" s="17"/>
    </row>
    <row r="60" spans="1:8" s="9" customFormat="1" x14ac:dyDescent="0.25">
      <c r="A60" s="17"/>
    </row>
    <row r="61" spans="1:8" s="9" customFormat="1" x14ac:dyDescent="0.25">
      <c r="A61" s="17"/>
    </row>
    <row r="62" spans="1:8" s="9" customFormat="1" x14ac:dyDescent="0.25">
      <c r="A62" s="17"/>
    </row>
    <row r="63" spans="1:8" s="9" customFormat="1" x14ac:dyDescent="0.25">
      <c r="A63" s="17"/>
    </row>
    <row r="64" spans="1:8" s="9" customFormat="1" x14ac:dyDescent="0.25">
      <c r="A64" s="17"/>
    </row>
    <row r="65" spans="1:1" s="9" customFormat="1" x14ac:dyDescent="0.25">
      <c r="A65" s="17"/>
    </row>
    <row r="66" spans="1:1" s="9" customFormat="1" x14ac:dyDescent="0.25">
      <c r="A66" s="17"/>
    </row>
    <row r="67" spans="1:1" s="9" customFormat="1" x14ac:dyDescent="0.25">
      <c r="A67" s="17"/>
    </row>
    <row r="68" spans="1:1" s="9" customFormat="1" x14ac:dyDescent="0.25">
      <c r="A68" s="17"/>
    </row>
    <row r="69" spans="1:1" s="9" customFormat="1" x14ac:dyDescent="0.25">
      <c r="A69" s="17"/>
    </row>
    <row r="70" spans="1:1" s="9" customFormat="1" x14ac:dyDescent="0.25">
      <c r="A70" s="17"/>
    </row>
    <row r="71" spans="1:1" s="9" customFormat="1" x14ac:dyDescent="0.25">
      <c r="A71" s="17"/>
    </row>
    <row r="72" spans="1:1" s="9" customFormat="1" x14ac:dyDescent="0.25">
      <c r="A72" s="17"/>
    </row>
    <row r="73" spans="1:1" s="9" customFormat="1" x14ac:dyDescent="0.25">
      <c r="A73" s="17"/>
    </row>
    <row r="74" spans="1:1" s="9" customFormat="1" x14ac:dyDescent="0.25">
      <c r="A74" s="17"/>
    </row>
    <row r="75" spans="1:1" s="9" customFormat="1" x14ac:dyDescent="0.25">
      <c r="A75" s="17"/>
    </row>
    <row r="76" spans="1:1" s="9" customFormat="1" x14ac:dyDescent="0.25">
      <c r="A76" s="17"/>
    </row>
    <row r="77" spans="1:1" s="9" customFormat="1" x14ac:dyDescent="0.25">
      <c r="A77" s="17"/>
    </row>
    <row r="78" spans="1:1" s="9" customFormat="1" x14ac:dyDescent="0.25">
      <c r="A78" s="17"/>
    </row>
    <row r="79" spans="1:1" s="9" customFormat="1" x14ac:dyDescent="0.25">
      <c r="A79" s="17"/>
    </row>
    <row r="80" spans="1:1" s="9" customFormat="1" x14ac:dyDescent="0.25">
      <c r="A80" s="17"/>
    </row>
    <row r="81" spans="1:1" s="9" customFormat="1" x14ac:dyDescent="0.25">
      <c r="A81" s="17"/>
    </row>
    <row r="82" spans="1:1" s="9" customFormat="1" x14ac:dyDescent="0.25">
      <c r="A82" s="17"/>
    </row>
    <row r="83" spans="1:1" s="9" customFormat="1" x14ac:dyDescent="0.25">
      <c r="A83" s="17"/>
    </row>
    <row r="84" spans="1:1" s="9" customFormat="1" x14ac:dyDescent="0.25">
      <c r="A84" s="17"/>
    </row>
    <row r="85" spans="1:1" s="9" customFormat="1" x14ac:dyDescent="0.25">
      <c r="A85" s="17"/>
    </row>
    <row r="86" spans="1:1" s="9" customFormat="1" x14ac:dyDescent="0.25">
      <c r="A86" s="17"/>
    </row>
    <row r="87" spans="1:1" s="9" customFormat="1" x14ac:dyDescent="0.25">
      <c r="A87" s="17"/>
    </row>
    <row r="88" spans="1:1" s="9" customFormat="1" x14ac:dyDescent="0.25">
      <c r="A88" s="17"/>
    </row>
    <row r="89" spans="1:1" s="9" customFormat="1" x14ac:dyDescent="0.25">
      <c r="A89" s="17"/>
    </row>
    <row r="90" spans="1:1" s="9" customFormat="1" x14ac:dyDescent="0.25">
      <c r="A90" s="17"/>
    </row>
    <row r="91" spans="1:1" s="9" customFormat="1" x14ac:dyDescent="0.25">
      <c r="A91" s="17"/>
    </row>
    <row r="92" spans="1:1" s="9" customFormat="1" x14ac:dyDescent="0.25">
      <c r="A92" s="17"/>
    </row>
    <row r="93" spans="1:1" s="9" customFormat="1" x14ac:dyDescent="0.25">
      <c r="A93" s="17"/>
    </row>
    <row r="94" spans="1:1" s="9" customFormat="1" x14ac:dyDescent="0.25">
      <c r="A94" s="17"/>
    </row>
    <row r="95" spans="1:1" s="9" customFormat="1" x14ac:dyDescent="0.25">
      <c r="A95" s="17"/>
    </row>
  </sheetData>
  <sheetProtection selectLockedCells="1" selectUnlockedCells="1"/>
  <mergeCells count="1">
    <mergeCell ref="A4:M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6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workbookViewId="0"/>
  </sheetViews>
  <sheetFormatPr defaultRowHeight="13.2" x14ac:dyDescent="0.25"/>
  <cols>
    <col min="1" max="1" width="3.6640625" style="1" customWidth="1"/>
    <col min="2" max="2" width="24.33203125" style="1" customWidth="1"/>
    <col min="3" max="8" width="9.88671875" style="1" customWidth="1"/>
    <col min="9" max="10" width="9.6640625" style="1" customWidth="1"/>
  </cols>
  <sheetData>
    <row r="1" spans="1:12" ht="15" customHeight="1" x14ac:dyDescent="0.25">
      <c r="H1" s="2" t="s">
        <v>410</v>
      </c>
    </row>
    <row r="2" spans="1:12" ht="15" customHeight="1" x14ac:dyDescent="0.25">
      <c r="H2" s="2" t="str">
        <f>'1. melléklet'!H2</f>
        <v>az 1/2026. (III.3.) önkormányzati rendelethez</v>
      </c>
    </row>
    <row r="3" spans="1:12" ht="15" customHeight="1" x14ac:dyDescent="0.25">
      <c r="A3" s="2"/>
    </row>
    <row r="4" spans="1:12" ht="15" customHeight="1" x14ac:dyDescent="0.25">
      <c r="A4" s="230" t="s">
        <v>415</v>
      </c>
      <c r="B4" s="230"/>
      <c r="C4" s="230"/>
      <c r="D4" s="230"/>
      <c r="E4" s="230"/>
      <c r="F4" s="230"/>
      <c r="G4" s="230"/>
      <c r="H4" s="230"/>
    </row>
    <row r="5" spans="1:12" ht="15" customHeight="1" x14ac:dyDescent="0.25"/>
    <row r="6" spans="1:12" ht="15" customHeight="1" x14ac:dyDescent="0.25">
      <c r="A6" s="127"/>
      <c r="B6" s="127" t="s">
        <v>374</v>
      </c>
      <c r="C6" s="128" t="s">
        <v>317</v>
      </c>
      <c r="D6" s="77" t="s">
        <v>371</v>
      </c>
      <c r="E6" s="77" t="s">
        <v>372</v>
      </c>
      <c r="F6" s="77" t="s">
        <v>373</v>
      </c>
      <c r="G6" s="77" t="s">
        <v>38</v>
      </c>
      <c r="H6" s="77" t="s">
        <v>39</v>
      </c>
    </row>
    <row r="7" spans="1:12" s="9" customFormat="1" ht="36" x14ac:dyDescent="0.25">
      <c r="A7" s="134">
        <v>1</v>
      </c>
      <c r="B7" s="77" t="s">
        <v>1</v>
      </c>
      <c r="C7" s="77" t="s">
        <v>544</v>
      </c>
      <c r="D7" s="77" t="s">
        <v>545</v>
      </c>
      <c r="E7" s="77" t="s">
        <v>546</v>
      </c>
      <c r="F7" s="77" t="s">
        <v>485</v>
      </c>
      <c r="G7" s="77" t="s">
        <v>513</v>
      </c>
      <c r="H7" s="77" t="s">
        <v>573</v>
      </c>
      <c r="I7" s="12"/>
      <c r="J7" s="12"/>
    </row>
    <row r="8" spans="1:12" s="9" customFormat="1" ht="15" customHeight="1" x14ac:dyDescent="0.25">
      <c r="A8" s="78">
        <v>2</v>
      </c>
      <c r="B8" s="231" t="s">
        <v>2</v>
      </c>
      <c r="C8" s="232"/>
      <c r="D8" s="232"/>
      <c r="E8" s="232"/>
      <c r="F8" s="232"/>
      <c r="G8" s="232"/>
      <c r="H8" s="233"/>
      <c r="I8" s="12"/>
      <c r="J8" s="12"/>
    </row>
    <row r="9" spans="1:12" s="9" customFormat="1" ht="24" x14ac:dyDescent="0.25">
      <c r="A9" s="134">
        <v>3</v>
      </c>
      <c r="B9" s="59" t="s">
        <v>210</v>
      </c>
      <c r="C9" s="58">
        <f>'3. melléklet'!E10</f>
        <v>71953352</v>
      </c>
      <c r="D9" s="58">
        <f>'3. melléklet'!F10</f>
        <v>77098344</v>
      </c>
      <c r="E9" s="58">
        <f>'3. melléklet'!H10</f>
        <v>72483167</v>
      </c>
      <c r="F9" s="58">
        <v>74000000</v>
      </c>
      <c r="G9" s="58">
        <v>75000000</v>
      </c>
      <c r="H9" s="58">
        <v>76000000</v>
      </c>
      <c r="I9" s="12"/>
      <c r="J9" s="12"/>
    </row>
    <row r="10" spans="1:12" s="9" customFormat="1" ht="24" x14ac:dyDescent="0.25">
      <c r="A10" s="78">
        <v>4</v>
      </c>
      <c r="B10" s="59" t="s">
        <v>290</v>
      </c>
      <c r="C10" s="58">
        <f>'3. melléklet'!E17</f>
        <v>5886500</v>
      </c>
      <c r="D10" s="58">
        <f>'3. melléklet'!F17</f>
        <v>22813192</v>
      </c>
      <c r="E10" s="58">
        <f>'3. melléklet'!H17</f>
        <v>15256684</v>
      </c>
      <c r="F10" s="58">
        <v>8500000</v>
      </c>
      <c r="G10" s="58">
        <v>8500000</v>
      </c>
      <c r="H10" s="58">
        <v>8500000</v>
      </c>
      <c r="I10" s="12"/>
      <c r="J10" s="12"/>
    </row>
    <row r="11" spans="1:12" s="9" customFormat="1" ht="15" customHeight="1" x14ac:dyDescent="0.25">
      <c r="A11" s="134">
        <v>5</v>
      </c>
      <c r="B11" s="59" t="s">
        <v>6</v>
      </c>
      <c r="C11" s="58">
        <f>'3. melléklet'!E18</f>
        <v>154000000</v>
      </c>
      <c r="D11" s="58">
        <f>'3. melléklet'!F18</f>
        <v>180400000</v>
      </c>
      <c r="E11" s="58">
        <f>'3. melléklet'!H18</f>
        <v>180000000</v>
      </c>
      <c r="F11" s="58">
        <v>185000000</v>
      </c>
      <c r="G11" s="58">
        <v>189000000</v>
      </c>
      <c r="H11" s="58">
        <v>193000000</v>
      </c>
      <c r="I11" s="12"/>
      <c r="J11" s="12"/>
    </row>
    <row r="12" spans="1:12" s="9" customFormat="1" ht="15" customHeight="1" x14ac:dyDescent="0.25">
      <c r="A12" s="78">
        <v>6</v>
      </c>
      <c r="B12" s="59" t="s">
        <v>3</v>
      </c>
      <c r="C12" s="58">
        <f>'3. melléklet'!E24+'4. melléklet'!E9</f>
        <v>174765793</v>
      </c>
      <c r="D12" s="58">
        <f>'3. melléklet'!F24+'4. melléklet'!F9</f>
        <v>221387602</v>
      </c>
      <c r="E12" s="58">
        <f>'3. melléklet'!H24+'4. melléklet'!H9</f>
        <v>168648742</v>
      </c>
      <c r="F12" s="58">
        <v>180000000</v>
      </c>
      <c r="G12" s="58">
        <v>190000000</v>
      </c>
      <c r="H12" s="58">
        <v>200000000</v>
      </c>
      <c r="I12" s="12"/>
      <c r="J12" s="63"/>
      <c r="K12" s="63"/>
      <c r="L12" s="63"/>
    </row>
    <row r="13" spans="1:12" s="9" customFormat="1" x14ac:dyDescent="0.25">
      <c r="A13" s="134">
        <v>7</v>
      </c>
      <c r="B13" s="59" t="s">
        <v>202</v>
      </c>
      <c r="C13" s="58">
        <f>'3. melléklet'!E35</f>
        <v>7078581</v>
      </c>
      <c r="D13" s="58">
        <f>'3. melléklet'!F35</f>
        <v>7118581</v>
      </c>
      <c r="E13" s="58">
        <f>'3. melléklet'!H35</f>
        <v>7000000</v>
      </c>
      <c r="F13" s="58">
        <v>0</v>
      </c>
      <c r="G13" s="58">
        <v>0</v>
      </c>
      <c r="H13" s="58">
        <v>0</v>
      </c>
      <c r="I13" s="12"/>
      <c r="J13" s="12"/>
    </row>
    <row r="14" spans="1:12" s="9" customFormat="1" ht="24" x14ac:dyDescent="0.25">
      <c r="A14" s="78">
        <v>8</v>
      </c>
      <c r="B14" s="59" t="s">
        <v>291</v>
      </c>
      <c r="C14" s="58">
        <f>'3. melléklet'!E38</f>
        <v>0</v>
      </c>
      <c r="D14" s="58">
        <f>'3. melléklet'!F38</f>
        <v>7814880</v>
      </c>
      <c r="E14" s="58">
        <f>'3. melléklet'!H38</f>
        <v>39106510</v>
      </c>
      <c r="F14" s="58">
        <v>0</v>
      </c>
      <c r="G14" s="58">
        <v>0</v>
      </c>
      <c r="H14" s="58">
        <v>0</v>
      </c>
      <c r="I14" s="12"/>
      <c r="J14" s="12"/>
    </row>
    <row r="15" spans="1:12" s="9" customFormat="1" ht="15" customHeight="1" x14ac:dyDescent="0.25">
      <c r="A15" s="134">
        <v>9</v>
      </c>
      <c r="B15" s="59" t="s">
        <v>248</v>
      </c>
      <c r="C15" s="58">
        <f>'3. melléklet'!E41</f>
        <v>0</v>
      </c>
      <c r="D15" s="58">
        <f>'3. melléklet'!F41</f>
        <v>180032000</v>
      </c>
      <c r="E15" s="58">
        <f>'3. melléklet'!H41</f>
        <v>0</v>
      </c>
      <c r="F15" s="58">
        <v>0</v>
      </c>
      <c r="G15" s="58">
        <v>0</v>
      </c>
      <c r="H15" s="58">
        <v>0</v>
      </c>
      <c r="I15" s="12"/>
      <c r="J15" s="12"/>
    </row>
    <row r="16" spans="1:12" s="9" customFormat="1" ht="24" customHeight="1" x14ac:dyDescent="0.25">
      <c r="A16" s="78">
        <v>10</v>
      </c>
      <c r="B16" s="59" t="s">
        <v>206</v>
      </c>
      <c r="C16" s="58">
        <f>'3. melléklet'!E44</f>
        <v>65040</v>
      </c>
      <c r="D16" s="58">
        <f>'3. melléklet'!F44</f>
        <v>0</v>
      </c>
      <c r="E16" s="58">
        <f>'3. melléklet'!H44</f>
        <v>65040</v>
      </c>
      <c r="F16" s="58">
        <v>0</v>
      </c>
      <c r="G16" s="58">
        <v>0</v>
      </c>
      <c r="H16" s="58">
        <v>0</v>
      </c>
      <c r="I16" s="12"/>
      <c r="J16" s="12"/>
    </row>
    <row r="17" spans="1:13" s="9" customFormat="1" ht="24" x14ac:dyDescent="0.25">
      <c r="A17" s="134">
        <v>11</v>
      </c>
      <c r="B17" s="59" t="s">
        <v>259</v>
      </c>
      <c r="C17" s="58">
        <f>'3. melléklet'!E50</f>
        <v>0</v>
      </c>
      <c r="D17" s="58">
        <f>'3. melléklet'!F50</f>
        <v>4725923</v>
      </c>
      <c r="E17" s="58">
        <f>'3. melléklet'!H50</f>
        <v>0</v>
      </c>
      <c r="F17" s="58">
        <v>2500000</v>
      </c>
      <c r="G17" s="58">
        <v>2500000</v>
      </c>
      <c r="H17" s="58">
        <v>2500000</v>
      </c>
      <c r="I17" s="12"/>
      <c r="J17" s="12"/>
    </row>
    <row r="18" spans="1:13" s="9" customFormat="1" ht="24" x14ac:dyDescent="0.25">
      <c r="A18" s="78">
        <v>12</v>
      </c>
      <c r="B18" s="59" t="s">
        <v>58</v>
      </c>
      <c r="C18" s="58">
        <f>'3. melléklet'!E49+'4. melléklet'!E16</f>
        <v>214580062</v>
      </c>
      <c r="D18" s="58">
        <f>'3. melléklet'!F49+'4. melléklet'!F16</f>
        <v>214580062</v>
      </c>
      <c r="E18" s="58">
        <f>'3. melléklet'!H49+'4. melléklet'!H16</f>
        <v>398163336</v>
      </c>
      <c r="F18" s="58">
        <v>125000000</v>
      </c>
      <c r="G18" s="58">
        <v>125000000</v>
      </c>
      <c r="H18" s="58">
        <v>125000000</v>
      </c>
      <c r="I18" s="12"/>
      <c r="J18" s="12"/>
    </row>
    <row r="19" spans="1:13" s="9" customFormat="1" ht="15" customHeight="1" x14ac:dyDescent="0.25">
      <c r="A19" s="134">
        <v>13</v>
      </c>
      <c r="B19" s="195" t="s">
        <v>486</v>
      </c>
      <c r="C19" s="58">
        <f>'1. melléklet'!D42</f>
        <v>0</v>
      </c>
      <c r="D19" s="58">
        <f>'1. melléklet'!E42</f>
        <v>0</v>
      </c>
      <c r="E19" s="58">
        <f>'1. melléklet'!G42</f>
        <v>0</v>
      </c>
      <c r="F19" s="58">
        <v>0</v>
      </c>
      <c r="G19" s="58">
        <v>0</v>
      </c>
      <c r="H19" s="58">
        <v>0</v>
      </c>
      <c r="I19" s="12"/>
      <c r="J19" s="12"/>
    </row>
    <row r="20" spans="1:13" s="9" customFormat="1" ht="15" customHeight="1" x14ac:dyDescent="0.25">
      <c r="A20" s="78">
        <v>14</v>
      </c>
      <c r="B20" s="112" t="s">
        <v>416</v>
      </c>
      <c r="C20" s="123">
        <f>SUM(C9:C19)</f>
        <v>628329328</v>
      </c>
      <c r="D20" s="123">
        <f t="shared" ref="D20:H20" si="0">SUM(D9:D19)</f>
        <v>915970584</v>
      </c>
      <c r="E20" s="123">
        <f t="shared" si="0"/>
        <v>880723479</v>
      </c>
      <c r="F20" s="123">
        <f t="shared" si="0"/>
        <v>575000000</v>
      </c>
      <c r="G20" s="123">
        <f t="shared" si="0"/>
        <v>590000000</v>
      </c>
      <c r="H20" s="123">
        <f t="shared" si="0"/>
        <v>605000000</v>
      </c>
      <c r="I20" s="12"/>
      <c r="J20" s="63"/>
      <c r="K20" s="63"/>
      <c r="L20" s="63"/>
      <c r="M20" s="63"/>
    </row>
    <row r="21" spans="1:13" s="9" customFormat="1" ht="15" customHeight="1" x14ac:dyDescent="0.25">
      <c r="A21" s="134">
        <v>15</v>
      </c>
      <c r="B21" s="231" t="s">
        <v>10</v>
      </c>
      <c r="C21" s="232"/>
      <c r="D21" s="232"/>
      <c r="E21" s="232"/>
      <c r="F21" s="232"/>
      <c r="G21" s="232"/>
      <c r="H21" s="233"/>
      <c r="I21" s="12"/>
      <c r="J21" s="12"/>
    </row>
    <row r="22" spans="1:13" s="9" customFormat="1" ht="15" customHeight="1" x14ac:dyDescent="0.25">
      <c r="A22" s="78">
        <v>16</v>
      </c>
      <c r="B22" s="74" t="s">
        <v>49</v>
      </c>
      <c r="C22" s="58">
        <f>'2. melléklet'!H8</f>
        <v>131497883</v>
      </c>
      <c r="D22" s="58">
        <f>'2. melléklet'!I8</f>
        <v>135063535</v>
      </c>
      <c r="E22" s="58">
        <f>'2. melléklet'!K8</f>
        <v>141929417</v>
      </c>
      <c r="F22" s="58">
        <v>145000000</v>
      </c>
      <c r="G22" s="58">
        <v>150000000</v>
      </c>
      <c r="H22" s="58">
        <v>155000000</v>
      </c>
      <c r="I22" s="12"/>
      <c r="J22" s="12"/>
    </row>
    <row r="23" spans="1:13" s="9" customFormat="1" ht="24" x14ac:dyDescent="0.25">
      <c r="A23" s="134">
        <v>17</v>
      </c>
      <c r="B23" s="74" t="s">
        <v>417</v>
      </c>
      <c r="C23" s="58">
        <f>'2. melléklet'!H9</f>
        <v>17576358</v>
      </c>
      <c r="D23" s="58">
        <f>'2. melléklet'!I9</f>
        <v>17382685</v>
      </c>
      <c r="E23" s="58">
        <f>'2. melléklet'!K9</f>
        <v>19743388</v>
      </c>
      <c r="F23" s="58">
        <v>20000000</v>
      </c>
      <c r="G23" s="58">
        <v>20500000</v>
      </c>
      <c r="H23" s="58">
        <v>21000000</v>
      </c>
      <c r="I23" s="12"/>
      <c r="J23" s="12"/>
      <c r="K23" s="12"/>
      <c r="L23" s="12"/>
    </row>
    <row r="24" spans="1:13" s="9" customFormat="1" ht="15" customHeight="1" x14ac:dyDescent="0.25">
      <c r="A24" s="78">
        <v>18</v>
      </c>
      <c r="B24" s="74" t="s">
        <v>55</v>
      </c>
      <c r="C24" s="58">
        <f>'2. melléklet'!H10</f>
        <v>208842555</v>
      </c>
      <c r="D24" s="58">
        <f>'2. melléklet'!I10</f>
        <v>250046854</v>
      </c>
      <c r="E24" s="58">
        <f>'2. melléklet'!K10+'2. melléklet'!K20</f>
        <v>223827050</v>
      </c>
      <c r="F24" s="58">
        <v>225000000</v>
      </c>
      <c r="G24" s="58">
        <v>227500000</v>
      </c>
      <c r="H24" s="58">
        <v>230000000</v>
      </c>
      <c r="I24" s="12"/>
      <c r="J24" s="12"/>
    </row>
    <row r="25" spans="1:13" ht="15" customHeight="1" x14ac:dyDescent="0.25">
      <c r="A25" s="134">
        <v>19</v>
      </c>
      <c r="B25" s="74" t="s">
        <v>136</v>
      </c>
      <c r="C25" s="58">
        <f>'2. melléklet'!H11</f>
        <v>3000000</v>
      </c>
      <c r="D25" s="58">
        <f>'2. melléklet'!I11</f>
        <v>3000000</v>
      </c>
      <c r="E25" s="58">
        <f>'2. melléklet'!K11</f>
        <v>2500000</v>
      </c>
      <c r="F25" s="58">
        <v>2500000</v>
      </c>
      <c r="G25" s="58">
        <v>2500000</v>
      </c>
      <c r="H25" s="58">
        <v>2500000</v>
      </c>
    </row>
    <row r="26" spans="1:13" s="9" customFormat="1" ht="15" customHeight="1" x14ac:dyDescent="0.25">
      <c r="A26" s="78">
        <v>20</v>
      </c>
      <c r="B26" s="74" t="s">
        <v>138</v>
      </c>
      <c r="C26" s="58">
        <f>'2. melléklet'!H12+'2. melléklet'!H13+'2. melléklet'!H14</f>
        <v>47994743</v>
      </c>
      <c r="D26" s="58">
        <f>'2. melléklet'!I12+'2. melléklet'!I13+'2. melléklet'!I14</f>
        <v>51758685</v>
      </c>
      <c r="E26" s="58">
        <f>'2. melléklet'!K12+'2. melléklet'!K13+'2. melléklet'!K14</f>
        <v>59264639</v>
      </c>
      <c r="F26" s="58">
        <v>55000000</v>
      </c>
      <c r="G26" s="58">
        <v>57500000</v>
      </c>
      <c r="H26" s="58">
        <v>60000000</v>
      </c>
      <c r="I26" s="12"/>
      <c r="J26" s="63"/>
      <c r="K26" s="63"/>
      <c r="L26" s="63"/>
    </row>
    <row r="27" spans="1:13" s="9" customFormat="1" ht="15" customHeight="1" x14ac:dyDescent="0.25">
      <c r="A27" s="134">
        <v>21</v>
      </c>
      <c r="B27" s="74" t="s">
        <v>84</v>
      </c>
      <c r="C27" s="58">
        <f>'2. melléklet'!H19</f>
        <v>84603828</v>
      </c>
      <c r="D27" s="58">
        <f>'2. melléklet'!I19</f>
        <v>93573036</v>
      </c>
      <c r="E27" s="58">
        <f>'2. melléklet'!K19</f>
        <v>97598950</v>
      </c>
      <c r="F27" s="58">
        <v>40000000</v>
      </c>
      <c r="G27" s="58">
        <v>44500000</v>
      </c>
      <c r="H27" s="58">
        <v>49000000</v>
      </c>
      <c r="I27" s="12"/>
      <c r="J27" s="12"/>
    </row>
    <row r="28" spans="1:13" s="9" customFormat="1" ht="15" customHeight="1" x14ac:dyDescent="0.25">
      <c r="A28" s="78">
        <v>22</v>
      </c>
      <c r="B28" s="74" t="s">
        <v>158</v>
      </c>
      <c r="C28" s="58">
        <f>'2. melléklet'!H21</f>
        <v>33848640</v>
      </c>
      <c r="D28" s="58">
        <f>'2. melléklet'!I21</f>
        <v>34103009</v>
      </c>
      <c r="E28" s="58">
        <f>'2. melléklet'!K21</f>
        <v>33085540</v>
      </c>
      <c r="F28" s="58">
        <v>35000000</v>
      </c>
      <c r="G28" s="58">
        <v>35000000</v>
      </c>
      <c r="H28" s="58">
        <v>35000000</v>
      </c>
      <c r="I28" s="12"/>
      <c r="J28" s="12"/>
    </row>
    <row r="29" spans="1:13" s="9" customFormat="1" ht="15" customHeight="1" x14ac:dyDescent="0.25">
      <c r="A29" s="134">
        <v>23</v>
      </c>
      <c r="B29" s="152" t="s">
        <v>61</v>
      </c>
      <c r="C29" s="58">
        <f>'2. melléklet'!H22</f>
        <v>0</v>
      </c>
      <c r="D29" s="58">
        <f>'2. melléklet'!I22</f>
        <v>0</v>
      </c>
      <c r="E29" s="58">
        <f>'2. melléklet'!K22</f>
        <v>500000</v>
      </c>
      <c r="F29" s="58">
        <v>0</v>
      </c>
      <c r="G29" s="58">
        <f>'2. melléklet'!L22</f>
        <v>0</v>
      </c>
      <c r="H29" s="58">
        <f>'2. melléklet'!M22</f>
        <v>0</v>
      </c>
      <c r="I29" s="12"/>
      <c r="J29" s="12"/>
    </row>
    <row r="30" spans="1:13" s="9" customFormat="1" ht="15" customHeight="1" x14ac:dyDescent="0.25">
      <c r="A30" s="78">
        <v>24</v>
      </c>
      <c r="B30" s="59" t="s">
        <v>15</v>
      </c>
      <c r="C30" s="58">
        <f>'2. melléklet'!H26</f>
        <v>2171220</v>
      </c>
      <c r="D30" s="58">
        <f>'2. melléklet'!I26</f>
        <v>4579391</v>
      </c>
      <c r="E30" s="58">
        <f>'2. melléklet'!K26</f>
        <v>2317752</v>
      </c>
      <c r="F30" s="58">
        <v>2500000</v>
      </c>
      <c r="G30" s="58">
        <v>2500000</v>
      </c>
      <c r="H30" s="58">
        <v>2500000</v>
      </c>
      <c r="I30" s="12"/>
      <c r="J30" s="12"/>
    </row>
    <row r="31" spans="1:13" ht="15" customHeight="1" x14ac:dyDescent="0.25">
      <c r="A31" s="134">
        <v>25</v>
      </c>
      <c r="B31" s="59" t="s">
        <v>13</v>
      </c>
      <c r="C31" s="58">
        <f>'2. melléklet'!H15</f>
        <v>98794101</v>
      </c>
      <c r="D31" s="58">
        <f>'2. melléklet'!I15</f>
        <v>326463389</v>
      </c>
      <c r="E31" s="58">
        <f>'2. melléklet'!K15+'2. melléklet'!K23</f>
        <v>299956743</v>
      </c>
      <c r="F31" s="58">
        <v>50000000</v>
      </c>
      <c r="G31" s="58">
        <v>50000000</v>
      </c>
      <c r="H31" s="58">
        <v>50000000</v>
      </c>
      <c r="J31" s="23"/>
    </row>
    <row r="32" spans="1:13" ht="15" customHeight="1" x14ac:dyDescent="0.25">
      <c r="A32" s="78">
        <v>26</v>
      </c>
      <c r="B32" s="112" t="s">
        <v>418</v>
      </c>
      <c r="C32" s="123">
        <f>SUM(C22:C31)</f>
        <v>628329328</v>
      </c>
      <c r="D32" s="123">
        <f t="shared" ref="D32:E32" si="1">SUM(D22:D31)</f>
        <v>915970584</v>
      </c>
      <c r="E32" s="123">
        <f t="shared" si="1"/>
        <v>880723479</v>
      </c>
      <c r="F32" s="123">
        <f t="shared" ref="F32" si="2">SUM(F22:F31)</f>
        <v>575000000</v>
      </c>
      <c r="G32" s="123">
        <f t="shared" ref="G32" si="3">SUM(G22:G31)</f>
        <v>590000000</v>
      </c>
      <c r="H32" s="123">
        <f t="shared" ref="H32" si="4">SUM(H22:H31)</f>
        <v>605000000</v>
      </c>
    </row>
    <row r="34" spans="5:5" x14ac:dyDescent="0.25">
      <c r="E34" s="23"/>
    </row>
  </sheetData>
  <sheetProtection selectLockedCells="1" selectUnlockedCells="1"/>
  <mergeCells count="3">
    <mergeCell ref="A4:H4"/>
    <mergeCell ref="B8:H8"/>
    <mergeCell ref="B21:H21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5</vt:i4>
      </vt:variant>
    </vt:vector>
  </HeadingPairs>
  <TitlesOfParts>
    <vt:vector size="2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 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'1. melléklet'!Nyomtatási_terület</vt:lpstr>
      <vt:lpstr>'11. melléklet'!Nyomtatási_terület</vt:lpstr>
      <vt:lpstr>'12. melléklet'!Nyomtatási_terület</vt:lpstr>
      <vt:lpstr>'13. melléklet'!Nyomtatási_terület</vt:lpstr>
      <vt:lpstr>'5.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</dc:creator>
  <cp:lastModifiedBy>User</cp:lastModifiedBy>
  <cp:lastPrinted>2026-02-20T12:17:15Z</cp:lastPrinted>
  <dcterms:created xsi:type="dcterms:W3CDTF">2014-02-03T15:00:44Z</dcterms:created>
  <dcterms:modified xsi:type="dcterms:W3CDTF">2026-02-23T14:51:17Z</dcterms:modified>
</cp:coreProperties>
</file>