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103" r:id="rId34"/>
    <sheet name="31.sz. melléklet" sheetId="97" r:id="rId35"/>
  </sheets>
  <definedNames>
    <definedName name="_xlnm.Print_Titles" localSheetId="27">'  24.sz. melléklet'!$1:$1</definedName>
    <definedName name="_xlnm.Print_Area" localSheetId="27">'  24.sz. melléklet'!$A$1:$F$41</definedName>
    <definedName name="_xlnm.Print_Area" localSheetId="16">'13.sz. melléklet'!$A$1:$F$46</definedName>
    <definedName name="_xlnm.Print_Area" localSheetId="23">'20.sz. melléklet'!$A$1:$J$127</definedName>
    <definedName name="_xlnm.Print_Area" localSheetId="24">'21.sz. melléklet'!$A$1:$I$157</definedName>
    <definedName name="_xlnm.Print_Area" localSheetId="32">'29.sz. melléklet'!$A$1:$F$43</definedName>
  </definedNames>
  <calcPr calcId="181029"/>
</workbook>
</file>

<file path=xl/calcChain.xml><?xml version="1.0" encoding="utf-8"?>
<calcChain xmlns="http://schemas.openxmlformats.org/spreadsheetml/2006/main">
  <c r="J21" i="31" l="1"/>
  <c r="D21" i="91" l="1"/>
  <c r="E21" i="91"/>
  <c r="D19" i="91"/>
  <c r="E19" i="91"/>
  <c r="C21" i="91"/>
  <c r="C19" i="91"/>
  <c r="D24" i="31" l="1"/>
  <c r="E24" i="31"/>
  <c r="F24" i="31"/>
  <c r="G24" i="31"/>
  <c r="H24" i="31"/>
  <c r="I24" i="31"/>
  <c r="C24" i="31"/>
  <c r="J23" i="31"/>
  <c r="I27" i="30"/>
  <c r="I33" i="30" l="1"/>
  <c r="H33" i="30"/>
  <c r="G33" i="30"/>
  <c r="F33" i="30"/>
  <c r="E33" i="30"/>
  <c r="D33" i="30"/>
  <c r="C33" i="30"/>
  <c r="J32" i="30"/>
  <c r="G13" i="30"/>
  <c r="E126" i="74" l="1"/>
  <c r="D126" i="74"/>
  <c r="C126" i="74"/>
  <c r="I87" i="74"/>
  <c r="D87" i="74"/>
  <c r="E87" i="74"/>
  <c r="F87" i="74"/>
  <c r="G87" i="74"/>
  <c r="H87" i="74"/>
  <c r="C87" i="74"/>
  <c r="E154" i="74"/>
  <c r="D154" i="74"/>
  <c r="C154" i="74"/>
  <c r="E150" i="74"/>
  <c r="D150" i="74"/>
  <c r="C150" i="74"/>
  <c r="E145" i="74"/>
  <c r="D145" i="74"/>
  <c r="C145" i="74"/>
  <c r="E142" i="74"/>
  <c r="D142" i="74"/>
  <c r="C142" i="74"/>
  <c r="E129" i="74"/>
  <c r="D129" i="74"/>
  <c r="D151" i="74" s="1"/>
  <c r="D155" i="74" s="1"/>
  <c r="C129" i="74"/>
  <c r="C67" i="74"/>
  <c r="D67" i="74"/>
  <c r="E67" i="74"/>
  <c r="F67" i="74"/>
  <c r="G67" i="74"/>
  <c r="I106" i="74"/>
  <c r="D106" i="74"/>
  <c r="E106" i="74"/>
  <c r="F106" i="74"/>
  <c r="G106" i="74"/>
  <c r="H106" i="74"/>
  <c r="C106" i="74"/>
  <c r="I90" i="74"/>
  <c r="D90" i="74"/>
  <c r="E90" i="74"/>
  <c r="F90" i="74"/>
  <c r="G90" i="74"/>
  <c r="H90" i="74"/>
  <c r="C90" i="74"/>
  <c r="G51" i="74"/>
  <c r="D51" i="74"/>
  <c r="E51" i="74"/>
  <c r="F51" i="74"/>
  <c r="C51" i="74"/>
  <c r="I28" i="74"/>
  <c r="D28" i="74"/>
  <c r="E28" i="74"/>
  <c r="F28" i="74"/>
  <c r="G28" i="74"/>
  <c r="H28" i="74"/>
  <c r="C28" i="74"/>
  <c r="I12" i="74"/>
  <c r="D12" i="74"/>
  <c r="E12" i="74"/>
  <c r="F12" i="74"/>
  <c r="G12" i="74"/>
  <c r="H12" i="74"/>
  <c r="C12" i="74"/>
  <c r="D120" i="75"/>
  <c r="C120" i="75"/>
  <c r="D116" i="75"/>
  <c r="D121" i="75" s="1"/>
  <c r="D125" i="75" s="1"/>
  <c r="C116" i="75"/>
  <c r="J43" i="75"/>
  <c r="I43" i="75"/>
  <c r="J39" i="75"/>
  <c r="I39" i="75"/>
  <c r="H43" i="75"/>
  <c r="G43" i="75"/>
  <c r="F43" i="75"/>
  <c r="E43" i="75"/>
  <c r="D43" i="75"/>
  <c r="C43" i="75"/>
  <c r="H39" i="75"/>
  <c r="G39" i="75"/>
  <c r="G44" i="75" s="1"/>
  <c r="G48" i="75" s="1"/>
  <c r="F39" i="75"/>
  <c r="F44" i="75" s="1"/>
  <c r="F48" i="75" s="1"/>
  <c r="E39" i="75"/>
  <c r="D39" i="75"/>
  <c r="C39" i="75"/>
  <c r="C44" i="75" s="1"/>
  <c r="C48" i="75" s="1"/>
  <c r="D19" i="21"/>
  <c r="E19" i="21"/>
  <c r="C19" i="21"/>
  <c r="G36" i="86"/>
  <c r="E36" i="86"/>
  <c r="F19" i="21"/>
  <c r="F18" i="21"/>
  <c r="D17" i="21"/>
  <c r="E17" i="21"/>
  <c r="C17" i="21"/>
  <c r="F16" i="21"/>
  <c r="F13" i="21"/>
  <c r="F14" i="21"/>
  <c r="I15" i="86"/>
  <c r="F9" i="86"/>
  <c r="H9" i="86" s="1"/>
  <c r="G22" i="24"/>
  <c r="F22" i="24"/>
  <c r="E22" i="24"/>
  <c r="D22" i="24"/>
  <c r="D32" i="24" s="1"/>
  <c r="C22" i="24"/>
  <c r="C32" i="24" s="1"/>
  <c r="G32" i="24"/>
  <c r="F32" i="24"/>
  <c r="E32" i="24"/>
  <c r="G31" i="24"/>
  <c r="D31" i="24"/>
  <c r="E31" i="24"/>
  <c r="F31" i="24"/>
  <c r="C31" i="24"/>
  <c r="G26" i="24"/>
  <c r="F26" i="24"/>
  <c r="E26" i="24"/>
  <c r="D26" i="24"/>
  <c r="C26" i="24"/>
  <c r="G21" i="24"/>
  <c r="F21" i="24"/>
  <c r="E21" i="24"/>
  <c r="D21" i="24"/>
  <c r="C21" i="24"/>
  <c r="G15" i="24"/>
  <c r="D15" i="24"/>
  <c r="E15" i="24"/>
  <c r="F15" i="24"/>
  <c r="C15" i="24"/>
  <c r="C23" i="19"/>
  <c r="C15" i="19"/>
  <c r="C14" i="19"/>
  <c r="E151" i="74" l="1"/>
  <c r="E155" i="74" s="1"/>
  <c r="C151" i="74"/>
  <c r="C155" i="74" s="1"/>
  <c r="I44" i="75"/>
  <c r="I48" i="75" s="1"/>
  <c r="D44" i="75"/>
  <c r="D48" i="75" s="1"/>
  <c r="H44" i="75"/>
  <c r="H48" i="75" s="1"/>
  <c r="C121" i="75"/>
  <c r="C125" i="75" s="1"/>
  <c r="E44" i="75"/>
  <c r="E48" i="75" s="1"/>
  <c r="J44" i="75"/>
  <c r="J48" i="75" s="1"/>
  <c r="C36" i="86"/>
  <c r="D20" i="87"/>
  <c r="C20" i="87"/>
  <c r="E20" i="87"/>
  <c r="F65" i="98" l="1"/>
  <c r="F32" i="98"/>
  <c r="F33" i="98"/>
  <c r="F62" i="98"/>
  <c r="F11" i="98" l="1"/>
  <c r="F13" i="98"/>
  <c r="F14" i="98"/>
  <c r="F15" i="98"/>
  <c r="F9" i="98"/>
  <c r="F38" i="98"/>
  <c r="F39" i="98"/>
  <c r="D22" i="93" l="1"/>
  <c r="E22" i="93"/>
  <c r="C22" i="93"/>
  <c r="C25" i="93" s="1"/>
  <c r="D25" i="93"/>
  <c r="E25" i="93"/>
  <c r="F21" i="93"/>
  <c r="D20" i="93"/>
  <c r="E20" i="93"/>
  <c r="D21" i="93"/>
  <c r="E21" i="93"/>
  <c r="C21" i="93"/>
  <c r="C20" i="93"/>
  <c r="D12" i="58" l="1"/>
  <c r="E12" i="58"/>
  <c r="C12" i="58"/>
  <c r="F13" i="58"/>
  <c r="D13" i="58"/>
  <c r="E13" i="58"/>
  <c r="C13" i="58"/>
  <c r="E14" i="58"/>
  <c r="C13" i="96"/>
  <c r="E30" i="102" l="1"/>
  <c r="C30" i="102"/>
  <c r="E15" i="102"/>
  <c r="C15" i="102"/>
  <c r="L18" i="85"/>
  <c r="K18" i="85"/>
  <c r="J18" i="85"/>
  <c r="I18" i="85"/>
  <c r="H18" i="85"/>
  <c r="G18" i="85"/>
  <c r="F18" i="85"/>
  <c r="E18" i="85"/>
  <c r="D18" i="85"/>
  <c r="C18" i="85"/>
  <c r="L17" i="85"/>
  <c r="K17" i="85"/>
  <c r="J17" i="85"/>
  <c r="I17" i="85"/>
  <c r="H17" i="85"/>
  <c r="G17" i="85"/>
  <c r="F17" i="85"/>
  <c r="E17" i="85"/>
  <c r="D17" i="85"/>
  <c r="C17" i="85"/>
  <c r="L13" i="85"/>
  <c r="K13" i="85"/>
  <c r="J13" i="85"/>
  <c r="I13" i="85"/>
  <c r="H13" i="85"/>
  <c r="G13" i="85"/>
  <c r="F13" i="85"/>
  <c r="E13" i="85"/>
  <c r="D13" i="85"/>
  <c r="C13" i="85"/>
  <c r="E9" i="85"/>
  <c r="F9" i="85"/>
  <c r="G9" i="85"/>
  <c r="H9" i="85"/>
  <c r="I9" i="85"/>
  <c r="J9" i="85"/>
  <c r="K9" i="85"/>
  <c r="L9" i="85"/>
  <c r="D9" i="85"/>
  <c r="D66" i="44"/>
  <c r="E66" i="44"/>
  <c r="C66" i="44"/>
  <c r="E61" i="44"/>
  <c r="E59" i="44"/>
  <c r="E56" i="44"/>
  <c r="F49" i="44"/>
  <c r="D55" i="44"/>
  <c r="E55" i="44"/>
  <c r="C55" i="44"/>
  <c r="C52" i="44"/>
  <c r="D52" i="44"/>
  <c r="E52" i="44"/>
  <c r="C34" i="44"/>
  <c r="E32" i="44"/>
  <c r="E28" i="44"/>
  <c r="E25" i="44"/>
  <c r="D24" i="44"/>
  <c r="C24" i="44"/>
  <c r="E21" i="44"/>
  <c r="E24" i="44" s="1"/>
  <c r="F20" i="44"/>
  <c r="D14" i="44"/>
  <c r="E14" i="44"/>
  <c r="C14" i="44"/>
  <c r="F13" i="44"/>
  <c r="C81" i="45"/>
  <c r="D80" i="45"/>
  <c r="E80" i="45"/>
  <c r="C80" i="45"/>
  <c r="E78" i="45"/>
  <c r="E65" i="45"/>
  <c r="E61" i="45"/>
  <c r="E47" i="45"/>
  <c r="F33" i="45"/>
  <c r="E12" i="103"/>
  <c r="F12" i="103"/>
  <c r="H12" i="103"/>
  <c r="J12" i="103"/>
  <c r="K12" i="103"/>
  <c r="E11" i="103"/>
  <c r="F11" i="103"/>
  <c r="G11" i="103"/>
  <c r="G12" i="103" s="1"/>
  <c r="H11" i="103"/>
  <c r="I11" i="103"/>
  <c r="I12" i="103" s="1"/>
  <c r="J11" i="103"/>
  <c r="K11" i="103"/>
  <c r="D11" i="103"/>
  <c r="D12" i="103" s="1"/>
  <c r="C39" i="63"/>
  <c r="D37" i="63"/>
  <c r="E37" i="63"/>
  <c r="C37" i="63"/>
  <c r="D34" i="63"/>
  <c r="E34" i="63"/>
  <c r="C34" i="63"/>
  <c r="D32" i="63"/>
  <c r="E32" i="63"/>
  <c r="C32" i="63"/>
  <c r="D26" i="63"/>
  <c r="E26" i="63"/>
  <c r="C26" i="63"/>
  <c r="D23" i="63"/>
  <c r="E23" i="63"/>
  <c r="C23" i="63"/>
  <c r="E18" i="63"/>
  <c r="D16" i="63"/>
  <c r="E16" i="63"/>
  <c r="D13" i="63"/>
  <c r="D17" i="63" s="1"/>
  <c r="E13" i="63"/>
  <c r="E17" i="63" s="1"/>
  <c r="C16" i="63"/>
  <c r="C17" i="63" s="1"/>
  <c r="C13" i="63"/>
  <c r="D28" i="93" l="1"/>
  <c r="D30" i="93" s="1"/>
  <c r="E28" i="93"/>
  <c r="E30" i="93" s="1"/>
  <c r="C28" i="93"/>
  <c r="C30" i="93" s="1"/>
  <c r="J12" i="93"/>
  <c r="K12" i="93"/>
  <c r="I12" i="93"/>
  <c r="F10" i="63"/>
  <c r="F9" i="65"/>
  <c r="F22" i="93" l="1"/>
  <c r="C39" i="80"/>
  <c r="C53" i="80" s="1"/>
  <c r="C28" i="80"/>
  <c r="C24" i="80"/>
  <c r="C19" i="80"/>
  <c r="C11" i="80"/>
  <c r="C48" i="50"/>
  <c r="C37" i="50"/>
  <c r="C24" i="50"/>
  <c r="C20" i="50"/>
  <c r="C31" i="80" l="1"/>
  <c r="C54" i="80" s="1"/>
  <c r="C51" i="50"/>
  <c r="I111" i="74"/>
  <c r="H111" i="74"/>
  <c r="G111" i="74"/>
  <c r="F111" i="74"/>
  <c r="E111" i="74"/>
  <c r="D111" i="74"/>
  <c r="C111" i="74"/>
  <c r="I103" i="74"/>
  <c r="I115" i="74"/>
  <c r="G69" i="74"/>
  <c r="D69" i="74"/>
  <c r="E69" i="74"/>
  <c r="F69" i="74"/>
  <c r="G55" i="74"/>
  <c r="G64" i="74"/>
  <c r="G76" i="74"/>
  <c r="I9" i="74"/>
  <c r="I16" i="74"/>
  <c r="I25" i="74"/>
  <c r="I30" i="74"/>
  <c r="I33" i="74"/>
  <c r="I37" i="74"/>
  <c r="H33" i="74"/>
  <c r="G33" i="74"/>
  <c r="F33" i="74"/>
  <c r="E33" i="74"/>
  <c r="D33" i="74"/>
  <c r="C33" i="74"/>
  <c r="I64" i="75"/>
  <c r="I68" i="75"/>
  <c r="I112" i="74" l="1"/>
  <c r="I116" i="74" s="1"/>
  <c r="G73" i="74"/>
  <c r="G77" i="74" s="1"/>
  <c r="I34" i="74"/>
  <c r="I38" i="74" s="1"/>
  <c r="I69" i="75"/>
  <c r="I73" i="75" s="1"/>
  <c r="J12" i="30"/>
  <c r="G12" i="30"/>
  <c r="J11" i="30"/>
  <c r="F15" i="21"/>
  <c r="F12" i="21"/>
  <c r="F11" i="21"/>
  <c r="F10" i="21"/>
  <c r="F9" i="21"/>
  <c r="F8" i="21"/>
  <c r="H16" i="86"/>
  <c r="E16" i="86"/>
  <c r="E14" i="86"/>
  <c r="F16" i="86" l="1"/>
  <c r="F27" i="68"/>
  <c r="E40" i="68"/>
  <c r="F63" i="98" l="1"/>
  <c r="F64" i="98"/>
  <c r="F55" i="98"/>
  <c r="F56" i="98"/>
  <c r="F24" i="98"/>
  <c r="F25" i="98"/>
  <c r="F26" i="98"/>
  <c r="F27" i="98"/>
  <c r="F28" i="98"/>
  <c r="F29" i="98"/>
  <c r="F30" i="98"/>
  <c r="F31" i="98"/>
  <c r="F34" i="98"/>
  <c r="F35" i="98"/>
  <c r="F36" i="98"/>
  <c r="F37" i="98"/>
  <c r="F18" i="98"/>
  <c r="F78" i="45" l="1"/>
  <c r="E51" i="45"/>
  <c r="D51" i="45"/>
  <c r="C51" i="45"/>
  <c r="F47" i="45"/>
  <c r="D28" i="45"/>
  <c r="E28" i="45"/>
  <c r="C28" i="45"/>
  <c r="D68" i="44"/>
  <c r="E68" i="44"/>
  <c r="C68" i="44"/>
  <c r="D63" i="44"/>
  <c r="C63" i="44"/>
  <c r="F59" i="44"/>
  <c r="F53" i="44"/>
  <c r="E15" i="44"/>
  <c r="C23" i="93" l="1"/>
  <c r="C22" i="58"/>
  <c r="D23" i="93"/>
  <c r="D22" i="58"/>
  <c r="F55" i="44"/>
  <c r="F51" i="45"/>
  <c r="F24" i="44"/>
  <c r="C51" i="81"/>
  <c r="C52" i="81" s="1"/>
  <c r="C39" i="81"/>
  <c r="C28" i="81"/>
  <c r="C24" i="81"/>
  <c r="C19" i="81"/>
  <c r="C14" i="81"/>
  <c r="C11" i="81"/>
  <c r="C48" i="4"/>
  <c r="C37" i="4"/>
  <c r="C24" i="4"/>
  <c r="C20" i="4"/>
  <c r="C15" i="4"/>
  <c r="C12" i="4"/>
  <c r="C51" i="4" l="1"/>
  <c r="C31" i="81"/>
  <c r="C53" i="81" l="1"/>
  <c r="F9" i="63" l="1"/>
  <c r="C27" i="50" l="1"/>
  <c r="G103" i="74"/>
  <c r="G115" i="74"/>
  <c r="I91" i="75"/>
  <c r="I95" i="75"/>
  <c r="F91" i="75"/>
  <c r="F95" i="75"/>
  <c r="G68" i="75"/>
  <c r="F68" i="75"/>
  <c r="E68" i="75"/>
  <c r="D68" i="75"/>
  <c r="C68" i="75"/>
  <c r="G64" i="75"/>
  <c r="F64" i="75"/>
  <c r="E64" i="75"/>
  <c r="D64" i="75"/>
  <c r="C64" i="75"/>
  <c r="C95" i="75"/>
  <c r="C91" i="75"/>
  <c r="J18" i="75"/>
  <c r="G18" i="31"/>
  <c r="G15" i="31"/>
  <c r="J15" i="31" s="1"/>
  <c r="G8" i="31"/>
  <c r="J28" i="30"/>
  <c r="I96" i="75" l="1"/>
  <c r="I100" i="75" s="1"/>
  <c r="G112" i="74"/>
  <c r="G116" i="74" s="1"/>
  <c r="C69" i="75"/>
  <c r="C73" i="75" s="1"/>
  <c r="F69" i="75"/>
  <c r="F73" i="75" s="1"/>
  <c r="G69" i="75"/>
  <c r="G73" i="75" s="1"/>
  <c r="F96" i="75"/>
  <c r="F100" i="75" s="1"/>
  <c r="D69" i="75"/>
  <c r="D73" i="75" s="1"/>
  <c r="C96" i="75"/>
  <c r="E69" i="75"/>
  <c r="E73" i="75" s="1"/>
  <c r="J29" i="30"/>
  <c r="C27" i="30"/>
  <c r="J17" i="30"/>
  <c r="J18" i="30"/>
  <c r="G18" i="30"/>
  <c r="G17" i="30"/>
  <c r="D19" i="30"/>
  <c r="E19" i="30"/>
  <c r="F19" i="30"/>
  <c r="H19" i="30"/>
  <c r="I19" i="30"/>
  <c r="C19" i="30"/>
  <c r="F12" i="86"/>
  <c r="F10" i="86"/>
  <c r="C37" i="68"/>
  <c r="D37" i="68"/>
  <c r="E37" i="68"/>
  <c r="C38" i="68"/>
  <c r="D38" i="68"/>
  <c r="E38" i="68"/>
  <c r="C39" i="68"/>
  <c r="D39" i="68"/>
  <c r="E39" i="68"/>
  <c r="C40" i="68"/>
  <c r="D40" i="68"/>
  <c r="C41" i="68"/>
  <c r="D41" i="68"/>
  <c r="E41" i="68"/>
  <c r="C42" i="68"/>
  <c r="D42" i="68"/>
  <c r="E42" i="68"/>
  <c r="F28" i="68"/>
  <c r="F26" i="68"/>
  <c r="E18" i="68"/>
  <c r="D18" i="68"/>
  <c r="C18" i="68"/>
  <c r="F17" i="68"/>
  <c r="F16" i="68"/>
  <c r="F15" i="68"/>
  <c r="F14" i="68"/>
  <c r="F13" i="68"/>
  <c r="F12" i="68"/>
  <c r="F17" i="21" l="1"/>
  <c r="F42" i="68"/>
  <c r="F38" i="68"/>
  <c r="F39" i="68"/>
  <c r="F40" i="68"/>
  <c r="F18" i="68"/>
  <c r="F41" i="68"/>
  <c r="F37" i="68"/>
  <c r="F9" i="88" l="1"/>
  <c r="E10" i="88"/>
  <c r="D10" i="88"/>
  <c r="C10" i="88"/>
  <c r="F10" i="88" l="1"/>
  <c r="E34" i="87" l="1"/>
  <c r="D34" i="87"/>
  <c r="C34" i="87"/>
  <c r="F18" i="87"/>
  <c r="F57" i="98" l="1"/>
  <c r="E8" i="98"/>
  <c r="D20" i="98"/>
  <c r="E20" i="98"/>
  <c r="C20" i="98"/>
  <c r="E76" i="98" l="1"/>
  <c r="D8" i="98"/>
  <c r="D76" i="98" s="1"/>
  <c r="C8" i="98"/>
  <c r="C76" i="98" s="1"/>
  <c r="C38" i="45" l="1"/>
  <c r="D38" i="45"/>
  <c r="E38" i="45"/>
  <c r="F9" i="45"/>
  <c r="D19" i="44" l="1"/>
  <c r="C19" i="44"/>
  <c r="C27" i="4" l="1"/>
  <c r="H115" i="74"/>
  <c r="F115" i="74"/>
  <c r="E115" i="74"/>
  <c r="D115" i="74"/>
  <c r="C115" i="74"/>
  <c r="F76" i="74"/>
  <c r="E76" i="74"/>
  <c r="D76" i="74"/>
  <c r="C76" i="74"/>
  <c r="D37" i="74"/>
  <c r="E37" i="74"/>
  <c r="F37" i="74"/>
  <c r="G37" i="74"/>
  <c r="H37" i="74"/>
  <c r="C37" i="74"/>
  <c r="D48" i="74"/>
  <c r="E48" i="74"/>
  <c r="F48" i="74"/>
  <c r="F72" i="74"/>
  <c r="F64" i="74"/>
  <c r="E64" i="74"/>
  <c r="D64" i="74"/>
  <c r="C69" i="74"/>
  <c r="C64" i="74"/>
  <c r="C48" i="74"/>
  <c r="D103" i="74"/>
  <c r="C103" i="74"/>
  <c r="H30" i="74"/>
  <c r="H25" i="74"/>
  <c r="H16" i="74"/>
  <c r="H9" i="74"/>
  <c r="G25" i="74"/>
  <c r="G16" i="74"/>
  <c r="G9" i="74"/>
  <c r="F30" i="74"/>
  <c r="F25" i="74"/>
  <c r="F16" i="74"/>
  <c r="F9" i="74"/>
  <c r="E25" i="74"/>
  <c r="D112" i="74" l="1"/>
  <c r="D116" i="74" s="1"/>
  <c r="D73" i="74"/>
  <c r="D77" i="74" s="1"/>
  <c r="C73" i="74"/>
  <c r="C77" i="74" s="1"/>
  <c r="F73" i="74"/>
  <c r="F77" i="74" s="1"/>
  <c r="E73" i="74"/>
  <c r="E77" i="74" s="1"/>
  <c r="C112" i="74"/>
  <c r="C116" i="74" s="1"/>
  <c r="H34" i="74"/>
  <c r="H38" i="74" s="1"/>
  <c r="G34" i="74"/>
  <c r="G38" i="74" s="1"/>
  <c r="F34" i="74"/>
  <c r="F38" i="74" s="1"/>
  <c r="C100" i="75" l="1"/>
  <c r="G22" i="75" l="1"/>
  <c r="F45" i="98" l="1"/>
  <c r="F58" i="98" l="1"/>
  <c r="F59" i="98"/>
  <c r="F61" i="98"/>
  <c r="F75" i="98"/>
  <c r="F23" i="98"/>
  <c r="F40" i="98"/>
  <c r="F41" i="98"/>
  <c r="F19" i="98" l="1"/>
  <c r="D14" i="58" l="1"/>
  <c r="C14" i="58"/>
  <c r="F14" i="58" l="1"/>
  <c r="F15" i="63" l="1"/>
  <c r="D27" i="30"/>
  <c r="E27" i="30"/>
  <c r="F27" i="30"/>
  <c r="H27" i="30"/>
  <c r="G11" i="30"/>
  <c r="G8" i="30"/>
  <c r="G9" i="30"/>
  <c r="G12" i="86"/>
  <c r="H12" i="86" s="1"/>
  <c r="G10" i="86"/>
  <c r="H10" i="86" s="1"/>
  <c r="J27" i="30" l="1"/>
  <c r="J33" i="30" s="1"/>
  <c r="D74" i="45" l="1"/>
  <c r="E74" i="45"/>
  <c r="C74" i="45"/>
  <c r="F21" i="44"/>
  <c r="C13" i="19" l="1"/>
  <c r="F12" i="45"/>
  <c r="E33" i="58" l="1"/>
  <c r="D35" i="58" l="1"/>
  <c r="E35" i="58"/>
  <c r="C35" i="58"/>
  <c r="C36" i="58" l="1"/>
  <c r="I28" i="93" s="1"/>
  <c r="I30" i="93" s="1"/>
  <c r="D36" i="58"/>
  <c r="J28" i="93" s="1"/>
  <c r="J30" i="93" s="1"/>
  <c r="F35" i="58"/>
  <c r="E36" i="58"/>
  <c r="K28" i="93" s="1"/>
  <c r="E16" i="102"/>
  <c r="L28" i="93" l="1"/>
  <c r="K30" i="93"/>
  <c r="L30" i="93" s="1"/>
  <c r="F11" i="86"/>
  <c r="F13" i="86"/>
  <c r="F14" i="86" l="1"/>
  <c r="G13" i="86"/>
  <c r="G11" i="86"/>
  <c r="H11" i="86" s="1"/>
  <c r="J22" i="31"/>
  <c r="J24" i="31" s="1"/>
  <c r="I20" i="31"/>
  <c r="H20" i="31"/>
  <c r="F20" i="31"/>
  <c r="E20" i="31"/>
  <c r="D20" i="31"/>
  <c r="C20" i="31"/>
  <c r="J18" i="31"/>
  <c r="J9" i="30"/>
  <c r="J8" i="30"/>
  <c r="J16" i="30"/>
  <c r="J19" i="30" s="1"/>
  <c r="J10" i="30"/>
  <c r="J31" i="30"/>
  <c r="J30" i="30"/>
  <c r="J14" i="30"/>
  <c r="J13" i="30"/>
  <c r="H13" i="86" l="1"/>
  <c r="I13" i="86" s="1"/>
  <c r="G10" i="30"/>
  <c r="H14" i="86" l="1"/>
  <c r="H103" i="74"/>
  <c r="H112" i="74" s="1"/>
  <c r="H116" i="74" s="1"/>
  <c r="F103" i="74"/>
  <c r="F112" i="74" s="1"/>
  <c r="F116" i="74" s="1"/>
  <c r="E103" i="74"/>
  <c r="E112" i="74" s="1"/>
  <c r="E116" i="74" s="1"/>
  <c r="D25" i="74"/>
  <c r="C25" i="74"/>
  <c r="E16" i="74"/>
  <c r="D16" i="74"/>
  <c r="C16" i="74"/>
  <c r="E9" i="74"/>
  <c r="D9" i="74"/>
  <c r="C9" i="74"/>
  <c r="I22" i="75"/>
  <c r="H22" i="75"/>
  <c r="C34" i="74" l="1"/>
  <c r="C38" i="74" s="1"/>
  <c r="D34" i="74"/>
  <c r="D38" i="74" s="1"/>
  <c r="E34" i="74"/>
  <c r="E38" i="74" s="1"/>
  <c r="F29" i="87"/>
  <c r="F30" i="87"/>
  <c r="F32" i="87"/>
  <c r="F27" i="87"/>
  <c r="F26" i="87"/>
  <c r="F33" i="87" l="1"/>
  <c r="C37" i="87" l="1"/>
  <c r="F12" i="87" l="1"/>
  <c r="F13" i="87"/>
  <c r="F14" i="87"/>
  <c r="F16" i="98" l="1"/>
  <c r="D84" i="45" l="1"/>
  <c r="E84" i="45"/>
  <c r="C84" i="45"/>
  <c r="F59" i="45"/>
  <c r="D60" i="45"/>
  <c r="E60" i="45"/>
  <c r="C60" i="45"/>
  <c r="C69" i="45" s="1"/>
  <c r="D45" i="45"/>
  <c r="E45" i="45"/>
  <c r="C45" i="45"/>
  <c r="D40" i="45"/>
  <c r="E40" i="45"/>
  <c r="C40" i="45"/>
  <c r="D31" i="45"/>
  <c r="E31" i="45"/>
  <c r="C31" i="45"/>
  <c r="D58" i="44"/>
  <c r="E58" i="44"/>
  <c r="C58" i="44"/>
  <c r="F12" i="44"/>
  <c r="D54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D53" i="102" s="1"/>
  <c r="E51" i="81"/>
  <c r="E52" i="102" s="1"/>
  <c r="D51" i="81"/>
  <c r="D52" i="102" s="1"/>
  <c r="C52" i="102"/>
  <c r="E39" i="81"/>
  <c r="D39" i="81"/>
  <c r="D39" i="102" s="1"/>
  <c r="E19" i="81"/>
  <c r="C24" i="58" l="1"/>
  <c r="D24" i="58"/>
  <c r="E24" i="58"/>
  <c r="C19" i="102"/>
  <c r="C46" i="45"/>
  <c r="E19" i="102"/>
  <c r="E46" i="45"/>
  <c r="D46" i="45"/>
  <c r="E52" i="81"/>
  <c r="F36" i="63"/>
  <c r="F30" i="63"/>
  <c r="E11" i="65"/>
  <c r="D11" i="65"/>
  <c r="C11" i="65"/>
  <c r="E20" i="50"/>
  <c r="F24" i="58" l="1"/>
  <c r="E29" i="68"/>
  <c r="D29" i="68"/>
  <c r="C29" i="68"/>
  <c r="C43" i="68" l="1"/>
  <c r="E43" i="68"/>
  <c r="D43" i="68"/>
  <c r="F29" i="68"/>
  <c r="F43" i="68" l="1"/>
  <c r="C12" i="96" l="1"/>
  <c r="C14" i="96" s="1"/>
  <c r="C9" i="96"/>
  <c r="B15" i="93" l="1"/>
  <c r="B14" i="93"/>
  <c r="I79" i="74" l="1"/>
  <c r="I118" i="74" s="1"/>
  <c r="E95" i="75"/>
  <c r="G95" i="75"/>
  <c r="H95" i="75"/>
  <c r="E91" i="75"/>
  <c r="G91" i="75"/>
  <c r="H91" i="75"/>
  <c r="D91" i="75"/>
  <c r="D95" i="75"/>
  <c r="H68" i="75"/>
  <c r="H64" i="75"/>
  <c r="J78" i="75"/>
  <c r="J51" i="75"/>
  <c r="J103" i="75" s="1"/>
  <c r="D18" i="75"/>
  <c r="E18" i="75"/>
  <c r="F18" i="75"/>
  <c r="G18" i="75"/>
  <c r="H18" i="75"/>
  <c r="I18" i="75"/>
  <c r="D14" i="75"/>
  <c r="E14" i="75"/>
  <c r="F14" i="75"/>
  <c r="G14" i="75"/>
  <c r="H14" i="75"/>
  <c r="I14" i="75"/>
  <c r="J14" i="75"/>
  <c r="C18" i="75"/>
  <c r="C14" i="75"/>
  <c r="D18" i="29"/>
  <c r="E18" i="29"/>
  <c r="F18" i="29"/>
  <c r="G18" i="29"/>
  <c r="H18" i="29"/>
  <c r="C18" i="29"/>
  <c r="C19" i="75" l="1"/>
  <c r="C23" i="75" s="1"/>
  <c r="E96" i="75"/>
  <c r="E100" i="75" s="1"/>
  <c r="G19" i="75"/>
  <c r="G23" i="75" s="1"/>
  <c r="I19" i="75"/>
  <c r="I23" i="75" s="1"/>
  <c r="H19" i="75"/>
  <c r="H23" i="75" s="1"/>
  <c r="G96" i="75"/>
  <c r="G100" i="75" s="1"/>
  <c r="J19" i="75"/>
  <c r="J23" i="75" s="1"/>
  <c r="H96" i="75"/>
  <c r="H100" i="75" s="1"/>
  <c r="H69" i="75"/>
  <c r="H73" i="75" s="1"/>
  <c r="D96" i="75"/>
  <c r="D100" i="75" s="1"/>
  <c r="F19" i="75"/>
  <c r="F23" i="75" s="1"/>
  <c r="D19" i="75"/>
  <c r="D23" i="75" s="1"/>
  <c r="E19" i="75"/>
  <c r="E23" i="75" s="1"/>
  <c r="I12" i="86"/>
  <c r="I10" i="86"/>
  <c r="I16" i="86"/>
  <c r="G14" i="86"/>
  <c r="I14" i="86" l="1"/>
  <c r="I17" i="86" s="1"/>
  <c r="D14" i="86" l="1"/>
  <c r="F36" i="58" l="1"/>
  <c r="D33" i="58"/>
  <c r="C33" i="58"/>
  <c r="J16" i="93"/>
  <c r="I16" i="93"/>
  <c r="C19" i="97" l="1"/>
  <c r="E48" i="50" l="1"/>
  <c r="E37" i="50"/>
  <c r="E24" i="50"/>
  <c r="E27" i="50" s="1"/>
  <c r="C53" i="102" l="1"/>
  <c r="C39" i="102"/>
  <c r="E51" i="50"/>
  <c r="D69" i="44" l="1"/>
  <c r="E69" i="44"/>
  <c r="C69" i="44"/>
  <c r="D34" i="44"/>
  <c r="D36" i="44" s="1"/>
  <c r="C36" i="44"/>
  <c r="E19" i="44"/>
  <c r="F82" i="45"/>
  <c r="F83" i="45"/>
  <c r="D77" i="45"/>
  <c r="E77" i="45"/>
  <c r="C77" i="45"/>
  <c r="D69" i="45"/>
  <c r="D64" i="44" l="1"/>
  <c r="C64" i="44"/>
  <c r="C70" i="44" s="1"/>
  <c r="D31" i="58"/>
  <c r="J20" i="93"/>
  <c r="C31" i="58"/>
  <c r="I20" i="93"/>
  <c r="E31" i="58"/>
  <c r="K20" i="93"/>
  <c r="E69" i="45"/>
  <c r="F69" i="45" s="1"/>
  <c r="F43" i="45"/>
  <c r="F20" i="45"/>
  <c r="D18" i="45"/>
  <c r="E18" i="45"/>
  <c r="C18" i="45"/>
  <c r="D14" i="45"/>
  <c r="E14" i="45"/>
  <c r="C14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2" i="44"/>
  <c r="F2" i="101"/>
  <c r="F2" i="98"/>
  <c r="F50" i="98" s="1"/>
  <c r="F20" i="98"/>
  <c r="F21" i="98"/>
  <c r="F10" i="98"/>
  <c r="F17" i="98"/>
  <c r="F2" i="58"/>
  <c r="C13" i="97"/>
  <c r="C25" i="97"/>
  <c r="F2" i="91"/>
  <c r="L2" i="90"/>
  <c r="C29" i="19"/>
  <c r="E20" i="58"/>
  <c r="E40" i="94"/>
  <c r="F2" i="88"/>
  <c r="F2" i="87"/>
  <c r="D15" i="30"/>
  <c r="E15" i="30"/>
  <c r="F15" i="30"/>
  <c r="H15" i="30"/>
  <c r="I15" i="30"/>
  <c r="C15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K13" i="93"/>
  <c r="K14" i="93"/>
  <c r="K15" i="93"/>
  <c r="E32" i="58"/>
  <c r="J10" i="93"/>
  <c r="J13" i="93"/>
  <c r="J14" i="93"/>
  <c r="J15" i="93"/>
  <c r="J21" i="93"/>
  <c r="J22" i="93"/>
  <c r="D32" i="58"/>
  <c r="I10" i="93"/>
  <c r="I13" i="93"/>
  <c r="I14" i="93"/>
  <c r="I15" i="93"/>
  <c r="I22" i="93"/>
  <c r="E25" i="58"/>
  <c r="E16" i="58"/>
  <c r="E18" i="58"/>
  <c r="E22" i="91" s="1"/>
  <c r="E10" i="58"/>
  <c r="E21" i="58"/>
  <c r="D25" i="58"/>
  <c r="D16" i="58"/>
  <c r="D18" i="58"/>
  <c r="D22" i="91" s="1"/>
  <c r="D20" i="58"/>
  <c r="D11" i="58"/>
  <c r="D21" i="58"/>
  <c r="C25" i="58"/>
  <c r="C16" i="58"/>
  <c r="C17" i="58"/>
  <c r="C18" i="58"/>
  <c r="C22" i="91" s="1"/>
  <c r="C10" i="58"/>
  <c r="C20" i="58"/>
  <c r="C11" i="58"/>
  <c r="C21" i="58"/>
  <c r="K22" i="93"/>
  <c r="I21" i="93"/>
  <c r="C15" i="93"/>
  <c r="C14" i="93"/>
  <c r="C12" i="93"/>
  <c r="C11" i="93"/>
  <c r="C10" i="93"/>
  <c r="F9" i="87"/>
  <c r="F10" i="87"/>
  <c r="F11" i="87"/>
  <c r="F15" i="87"/>
  <c r="F16" i="87"/>
  <c r="F17" i="87"/>
  <c r="F22" i="87"/>
  <c r="F23" i="87"/>
  <c r="F24" i="87"/>
  <c r="F25" i="87"/>
  <c r="F36" i="87"/>
  <c r="D37" i="87"/>
  <c r="E37" i="87"/>
  <c r="G14" i="30"/>
  <c r="G16" i="30"/>
  <c r="G19" i="30" s="1"/>
  <c r="D17" i="31"/>
  <c r="I17" i="31"/>
  <c r="E17" i="31"/>
  <c r="F17" i="31"/>
  <c r="H17" i="3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6" i="31"/>
  <c r="J16" i="31" s="1"/>
  <c r="G19" i="31"/>
  <c r="F17" i="86"/>
  <c r="G16" i="86"/>
  <c r="D16" i="86"/>
  <c r="F84" i="45"/>
  <c r="F68" i="45"/>
  <c r="F31" i="45"/>
  <c r="F39" i="45"/>
  <c r="F41" i="45"/>
  <c r="F42" i="45"/>
  <c r="F44" i="45"/>
  <c r="F60" i="45"/>
  <c r="F61" i="45"/>
  <c r="F65" i="45"/>
  <c r="F70" i="45"/>
  <c r="F71" i="45"/>
  <c r="F72" i="45"/>
  <c r="F73" i="45"/>
  <c r="F74" i="45"/>
  <c r="F75" i="45"/>
  <c r="F76" i="45"/>
  <c r="F65" i="44"/>
  <c r="F66" i="44"/>
  <c r="F67" i="44"/>
  <c r="F45" i="44"/>
  <c r="F46" i="44"/>
  <c r="F47" i="44"/>
  <c r="F48" i="44"/>
  <c r="F51" i="44"/>
  <c r="F35" i="44"/>
  <c r="F32" i="44"/>
  <c r="F8" i="44"/>
  <c r="F9" i="44"/>
  <c r="F10" i="44"/>
  <c r="F11" i="44"/>
  <c r="F25" i="44"/>
  <c r="F44" i="44"/>
  <c r="C14" i="82"/>
  <c r="C11" i="82"/>
  <c r="D31" i="81"/>
  <c r="D31" i="102" s="1"/>
  <c r="E37" i="4"/>
  <c r="D27" i="4"/>
  <c r="C14" i="52"/>
  <c r="C11" i="52"/>
  <c r="D12" i="65"/>
  <c r="F34" i="63"/>
  <c r="F35" i="63"/>
  <c r="F28" i="63"/>
  <c r="C11" i="69"/>
  <c r="F8" i="65"/>
  <c r="C15" i="65"/>
  <c r="F13" i="65"/>
  <c r="F14" i="65"/>
  <c r="D15" i="65"/>
  <c r="E15" i="65"/>
  <c r="F8" i="63"/>
  <c r="F11" i="63"/>
  <c r="F12" i="63"/>
  <c r="F21" i="63"/>
  <c r="F22" i="63"/>
  <c r="F24" i="63"/>
  <c r="F25" i="63"/>
  <c r="F27" i="63"/>
  <c r="F29" i="63"/>
  <c r="F31" i="63"/>
  <c r="F32" i="63"/>
  <c r="F8" i="45"/>
  <c r="F11" i="45"/>
  <c r="F13" i="45"/>
  <c r="F15" i="45"/>
  <c r="F16" i="45"/>
  <c r="F17" i="45"/>
  <c r="F25" i="45"/>
  <c r="F26" i="45"/>
  <c r="F27" i="45"/>
  <c r="F30" i="45"/>
  <c r="F32" i="45"/>
  <c r="F34" i="45"/>
  <c r="F35" i="45"/>
  <c r="F37" i="45"/>
  <c r="F38" i="45"/>
  <c r="F29" i="45"/>
  <c r="F36" i="45"/>
  <c r="F33" i="63"/>
  <c r="E25" i="31" l="1"/>
  <c r="E2" i="102"/>
  <c r="E42" i="102" s="1"/>
  <c r="L2" i="103"/>
  <c r="K10" i="93"/>
  <c r="L10" i="93" s="1"/>
  <c r="F20" i="93"/>
  <c r="C25" i="31"/>
  <c r="E26" i="58"/>
  <c r="C26" i="58"/>
  <c r="D26" i="58"/>
  <c r="C9" i="58"/>
  <c r="H25" i="31"/>
  <c r="D25" i="31"/>
  <c r="G17" i="31"/>
  <c r="J8" i="31"/>
  <c r="F28" i="93"/>
  <c r="E51" i="4"/>
  <c r="E28" i="102"/>
  <c r="E53" i="80"/>
  <c r="E53" i="102" s="1"/>
  <c r="E39" i="102"/>
  <c r="E24" i="102"/>
  <c r="E11" i="102"/>
  <c r="J19" i="31"/>
  <c r="J20" i="31" s="1"/>
  <c r="G20" i="31"/>
  <c r="H34" i="30"/>
  <c r="C19" i="45"/>
  <c r="E19" i="45"/>
  <c r="D19" i="45"/>
  <c r="D81" i="45" s="1"/>
  <c r="L15" i="93"/>
  <c r="C18" i="91"/>
  <c r="C23" i="91" s="1"/>
  <c r="C29" i="91" s="1"/>
  <c r="C31" i="91" s="1"/>
  <c r="C15" i="82"/>
  <c r="C25" i="82" s="1"/>
  <c r="C38" i="63"/>
  <c r="I11" i="93" s="1"/>
  <c r="F16" i="63"/>
  <c r="C15" i="52"/>
  <c r="C25" i="52" s="1"/>
  <c r="H2" i="29"/>
  <c r="I25" i="31"/>
  <c r="E34" i="30"/>
  <c r="F34" i="30"/>
  <c r="E17" i="86"/>
  <c r="D17" i="86"/>
  <c r="F32" i="58"/>
  <c r="D38" i="63"/>
  <c r="F37" i="63"/>
  <c r="E38" i="63"/>
  <c r="F23" i="63"/>
  <c r="F13" i="63"/>
  <c r="F15" i="65"/>
  <c r="D16" i="65"/>
  <c r="F20" i="87"/>
  <c r="F37" i="87"/>
  <c r="G17" i="86"/>
  <c r="I34" i="30"/>
  <c r="F18" i="63"/>
  <c r="H17" i="86"/>
  <c r="F34" i="87"/>
  <c r="F25" i="58"/>
  <c r="F14" i="93"/>
  <c r="F10" i="93"/>
  <c r="F26" i="63"/>
  <c r="F11" i="65"/>
  <c r="G15" i="30"/>
  <c r="E31" i="80"/>
  <c r="E54" i="80" s="1"/>
  <c r="C34" i="30"/>
  <c r="E11" i="58"/>
  <c r="F11" i="58" s="1"/>
  <c r="F16" i="58"/>
  <c r="C15" i="58"/>
  <c r="F15" i="44"/>
  <c r="F19" i="44"/>
  <c r="F18" i="58"/>
  <c r="F14" i="44"/>
  <c r="C13" i="93"/>
  <c r="D10" i="58"/>
  <c r="D9" i="58" s="1"/>
  <c r="F68" i="44"/>
  <c r="C9" i="93"/>
  <c r="D17" i="58"/>
  <c r="D15" i="58" s="1"/>
  <c r="F12" i="93"/>
  <c r="L13" i="93"/>
  <c r="L12" i="93"/>
  <c r="L14" i="93"/>
  <c r="F40" i="45"/>
  <c r="I27" i="93"/>
  <c r="F45" i="45"/>
  <c r="L20" i="93"/>
  <c r="F18" i="45"/>
  <c r="L22" i="93"/>
  <c r="F80" i="45"/>
  <c r="F14" i="45"/>
  <c r="K21" i="93"/>
  <c r="K27" i="93" s="1"/>
  <c r="F28" i="45"/>
  <c r="F31" i="58"/>
  <c r="F77" i="45"/>
  <c r="E31" i="81"/>
  <c r="J2" i="30"/>
  <c r="J22" i="30" s="1"/>
  <c r="E2" i="80"/>
  <c r="F2" i="68"/>
  <c r="D27" i="94"/>
  <c r="E37" i="94"/>
  <c r="E51" i="94" s="1"/>
  <c r="E27" i="4"/>
  <c r="C37" i="94"/>
  <c r="C51" i="94" s="1"/>
  <c r="F2" i="65"/>
  <c r="E2" i="69"/>
  <c r="E40" i="50"/>
  <c r="D2" i="82"/>
  <c r="F2" i="44"/>
  <c r="F39" i="44" s="1"/>
  <c r="I2" i="74"/>
  <c r="I80" i="74" s="1"/>
  <c r="C2" i="97"/>
  <c r="J2" i="75"/>
  <c r="J52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I26" i="86" s="1"/>
  <c r="F2" i="63"/>
  <c r="F69" i="44"/>
  <c r="C12" i="65"/>
  <c r="C16" i="65" s="1"/>
  <c r="C11" i="96"/>
  <c r="E27" i="94"/>
  <c r="C27" i="94"/>
  <c r="E19" i="58"/>
  <c r="E9" i="93"/>
  <c r="F46" i="45"/>
  <c r="E12" i="65"/>
  <c r="D9" i="93"/>
  <c r="D17" i="93" s="1"/>
  <c r="D19" i="58"/>
  <c r="F25" i="31"/>
  <c r="J15" i="30"/>
  <c r="C19" i="58"/>
  <c r="F13" i="93"/>
  <c r="J27" i="93"/>
  <c r="F33" i="58"/>
  <c r="E2" i="81"/>
  <c r="E41" i="81" s="1"/>
  <c r="F2" i="45"/>
  <c r="F54" i="45" s="1"/>
  <c r="K11" i="93" l="1"/>
  <c r="E39" i="63"/>
  <c r="J11" i="93"/>
  <c r="D39" i="63"/>
  <c r="E81" i="45"/>
  <c r="E85" i="45" s="1"/>
  <c r="C23" i="82"/>
  <c r="F30" i="93"/>
  <c r="C85" i="45"/>
  <c r="D85" i="45"/>
  <c r="D23" i="58"/>
  <c r="C23" i="58"/>
  <c r="E9" i="58"/>
  <c r="C40" i="63"/>
  <c r="C42" i="63" s="1"/>
  <c r="C23" i="52"/>
  <c r="C15" i="96"/>
  <c r="C25" i="96" s="1"/>
  <c r="K9" i="93"/>
  <c r="G25" i="31"/>
  <c r="J17" i="31"/>
  <c r="J25" i="31" s="1"/>
  <c r="J34" i="30"/>
  <c r="F19" i="45"/>
  <c r="D18" i="91"/>
  <c r="D23" i="91" s="1"/>
  <c r="D29" i="91" s="1"/>
  <c r="D31" i="91" s="1"/>
  <c r="E31" i="102"/>
  <c r="E53" i="81"/>
  <c r="E54" i="102" s="1"/>
  <c r="C54" i="102"/>
  <c r="C31" i="102"/>
  <c r="E40" i="63"/>
  <c r="E42" i="63" s="1"/>
  <c r="C15" i="97" s="1"/>
  <c r="I9" i="93"/>
  <c r="I41" i="74"/>
  <c r="I119" i="74" s="1"/>
  <c r="G34" i="30"/>
  <c r="F38" i="63"/>
  <c r="J9" i="93"/>
  <c r="D40" i="63"/>
  <c r="F17" i="63"/>
  <c r="C17" i="93"/>
  <c r="F10" i="58"/>
  <c r="D70" i="44"/>
  <c r="C27" i="93"/>
  <c r="L21" i="93"/>
  <c r="J79" i="75"/>
  <c r="J27" i="75"/>
  <c r="J104" i="75" s="1"/>
  <c r="F9" i="93"/>
  <c r="F12" i="65"/>
  <c r="E16" i="65"/>
  <c r="C14" i="97" s="1"/>
  <c r="F19" i="58"/>
  <c r="D27" i="93"/>
  <c r="L27" i="93"/>
  <c r="K19" i="93" l="1"/>
  <c r="K31" i="93" s="1"/>
  <c r="L11" i="93"/>
  <c r="F9" i="58"/>
  <c r="C23" i="96"/>
  <c r="L9" i="93"/>
  <c r="F85" i="45"/>
  <c r="F81" i="45"/>
  <c r="J19" i="93"/>
  <c r="F39" i="63"/>
  <c r="F16" i="65"/>
  <c r="E30" i="58" l="1"/>
  <c r="E34" i="58" s="1"/>
  <c r="E37" i="58" s="1"/>
  <c r="D30" i="58"/>
  <c r="D34" i="58" s="1"/>
  <c r="D37" i="58" s="1"/>
  <c r="J31" i="93"/>
  <c r="L31" i="93" s="1"/>
  <c r="L19" i="93"/>
  <c r="D19" i="93"/>
  <c r="D31" i="93" s="1"/>
  <c r="D42" i="63"/>
  <c r="F42" i="63" s="1"/>
  <c r="F40" i="63"/>
  <c r="F37" i="58" l="1"/>
  <c r="F30" i="58"/>
  <c r="F34" i="58"/>
  <c r="C32" i="58"/>
  <c r="I19" i="93"/>
  <c r="I31" i="93" s="1"/>
  <c r="C18" i="93" l="1"/>
  <c r="C19" i="93" s="1"/>
  <c r="C31" i="93" s="1"/>
  <c r="C30" i="58"/>
  <c r="C34" i="58" s="1"/>
  <c r="C37" i="58" s="1"/>
  <c r="F28" i="44" l="1"/>
  <c r="E34" i="44"/>
  <c r="E11" i="93" s="1"/>
  <c r="E17" i="58" l="1"/>
  <c r="F17" i="58" s="1"/>
  <c r="F11" i="93"/>
  <c r="E17" i="93"/>
  <c r="F17" i="93" s="1"/>
  <c r="E36" i="44"/>
  <c r="F34" i="44"/>
  <c r="E18" i="91" l="1"/>
  <c r="E23" i="91" s="1"/>
  <c r="E29" i="91" s="1"/>
  <c r="E31" i="91" s="1"/>
  <c r="E15" i="58"/>
  <c r="F36" i="44"/>
  <c r="E19" i="93"/>
  <c r="F15" i="58" l="1"/>
  <c r="F19" i="93"/>
  <c r="D34" i="30" l="1"/>
  <c r="F12" i="58" l="1"/>
  <c r="D27" i="58" l="1"/>
  <c r="C27" i="58"/>
  <c r="F26" i="58" l="1"/>
  <c r="F8" i="98"/>
  <c r="F76" i="98"/>
  <c r="F61" i="44"/>
  <c r="E63" i="44"/>
  <c r="E22" i="58" s="1"/>
  <c r="E64" i="44" l="1"/>
  <c r="F64" i="44" s="1"/>
  <c r="F63" i="44"/>
  <c r="E23" i="93"/>
  <c r="F23" i="93" s="1"/>
  <c r="F22" i="58"/>
  <c r="E23" i="58"/>
  <c r="E70" i="44"/>
  <c r="F70" i="44" s="1"/>
  <c r="F25" i="93" l="1"/>
  <c r="E27" i="93"/>
  <c r="E27" i="58"/>
  <c r="F27" i="58" s="1"/>
  <c r="F23" i="58"/>
  <c r="E31" i="93" l="1"/>
  <c r="F31" i="93" s="1"/>
  <c r="F27" i="93"/>
</calcChain>
</file>

<file path=xl/sharedStrings.xml><?xml version="1.0" encoding="utf-8"?>
<sst xmlns="http://schemas.openxmlformats.org/spreadsheetml/2006/main" count="2528" uniqueCount="950">
  <si>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</si>
  <si>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</si>
  <si>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</si>
  <si>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</si>
  <si>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</si>
  <si>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</si>
  <si>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</si>
  <si>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</si>
  <si>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</si>
  <si>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</si>
  <si>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</si>
  <si>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</si>
  <si>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</si>
  <si>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</si>
  <si>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</si>
  <si>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</si>
  <si>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</si>
  <si>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</si>
  <si>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</si>
  <si>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</si>
  <si>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</si>
  <si>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</si>
  <si>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</si>
  <si>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</si>
  <si>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</si>
  <si>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</si>
  <si>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</si>
  <si>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</si>
  <si>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</si>
  <si>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</si>
  <si>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</si>
  <si>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</si>
  <si>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</si>
  <si>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</si>
  <si>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</si>
  <si>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</si>
  <si>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</si>
  <si>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</si>
  <si>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</si>
  <si>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</si>
  <si>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</si>
  <si>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</si>
  <si>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</si>
  <si>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</si>
  <si>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</si>
  <si>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</si>
  <si>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</si>
  <si>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</si>
  <si>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</si>
  <si>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</si>
  <si>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</si>
  <si>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</si>
  <si>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</si>
  <si>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</si>
  <si>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</si>
  <si>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</si>
  <si>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</si>
  <si>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</si>
  <si>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</si>
  <si>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</si>
  <si>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</si>
  <si>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</si>
  <si>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</si>
  <si>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</si>
  <si>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</si>
  <si>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</si>
  <si>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</si>
  <si>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</si>
  <si>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</si>
  <si>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</si>
  <si>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</si>
  <si>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</si>
  <si>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</si>
  <si>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</si>
  <si>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</si>
  <si>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</si>
  <si>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</si>
  <si>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</si>
  <si>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</si>
  <si>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</si>
  <si>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</si>
  <si>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</si>
  <si>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</si>
  <si>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</si>
  <si>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</si>
  <si>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</si>
  <si>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</si>
  <si>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</si>
  <si>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</si>
  <si>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</si>
  <si>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</si>
  <si>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</si>
  <si>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</si>
  <si>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</si>
  <si>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</si>
  <si>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</si>
  <si>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</si>
  <si>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</si>
  <si>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</si>
  <si>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</si>
  <si>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</si>
  <si>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</si>
  <si>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</si>
  <si>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</si>
  <si>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</si>
  <si>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</si>
  <si>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</si>
  <si>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</si>
  <si>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</si>
  <si>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</si>
  <si>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</si>
  <si>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</si>
  <si>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</si>
  <si>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</si>
  <si>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</si>
  <si>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</si>
  <si>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</si>
  <si>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</si>
  <si>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</si>
  <si>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</si>
  <si>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</si>
  <si>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</si>
  <si>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</si>
  <si>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</si>
  <si>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</si>
  <si>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</si>
  <si>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</si>
  <si>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</si>
  <si>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</si>
  <si>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</si>
  <si>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</si>
  <si>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</si>
  <si>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</si>
  <si>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</si>
  <si>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</si>
  <si>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</si>
  <si>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</si>
  <si>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</si>
  <si>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</si>
  <si>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</si>
  <si>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</si>
  <si>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</si>
  <si>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</si>
  <si>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</si>
  <si>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</si>
  <si>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</si>
  <si>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</si>
  <si>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</si>
  <si>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</si>
  <si>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</si>
  <si>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</si>
  <si>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</si>
  <si>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</si>
  <si>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</si>
  <si>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</si>
  <si>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</si>
  <si>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</si>
  <si>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</si>
  <si>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</si>
  <si>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</si>
  <si>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</si>
  <si>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</si>
  <si>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</si>
  <si>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</si>
  <si>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</si>
  <si>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</si>
  <si>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</si>
  <si>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</si>
  <si>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</si>
  <si>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</si>
  <si>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</si>
  <si>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</si>
  <si>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</si>
  <si>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</si>
  <si>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</si>
  <si>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</si>
  <si>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</si>
  <si>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</si>
  <si>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</si>
  <si>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</si>
  <si>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</si>
  <si>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</si>
  <si>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</si>
  <si>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</si>
  <si>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</si>
  <si>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</si>
  <si>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</si>
  <si>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</si>
  <si>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</si>
  <si>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</si>
  <si>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</si>
  <si>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</si>
  <si>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Központi, irányító szervi támogatások folyósítása        </t>
  </si>
  <si>
    <t xml:space="preserve">Kapacitásmutató 1. </t>
  </si>
  <si>
    <t>011130 Önkormányzatok és önk. hivatalok jogalkotó és ált. igazgatási tev-e</t>
  </si>
  <si>
    <t>016080 Kiemelt állami és önk. rendezvények</t>
  </si>
  <si>
    <t>018010 Önkormányzatok elszámo-lásai a központi köl-tségvetéssel</t>
  </si>
  <si>
    <t>013350 Az önk-i vagyon-nal való gazdál-kodással kap-csolatos felada-tok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</si>
  <si>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</si>
  <si>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</si>
  <si>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</si>
  <si>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</si>
  <si>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</si>
  <si>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</si>
  <si>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</si>
  <si>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</si>
  <si>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</si>
  <si>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</si>
  <si>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</si>
  <si>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</si>
  <si>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Egyéb működési bevételek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</si>
  <si>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</si>
  <si>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</si>
  <si>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</si>
  <si>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</si>
  <si>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</si>
  <si>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</si>
  <si>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</si>
  <si>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</si>
  <si>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</si>
  <si>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</si>
  <si>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</si>
  <si>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</si>
  <si>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</si>
  <si>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</si>
  <si>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</si>
  <si>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</si>
  <si>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</si>
  <si>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</si>
  <si>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</si>
  <si>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</si>
  <si>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</si>
  <si>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</si>
  <si>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</si>
  <si>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</si>
  <si>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</si>
  <si>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</si>
  <si>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</si>
  <si>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</si>
  <si>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</si>
  <si>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</si>
  <si>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</si>
  <si>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</si>
  <si>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</si>
  <si>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</si>
  <si>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</si>
  <si>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</si>
  <si>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</si>
  <si>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</si>
  <si>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</si>
  <si>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</si>
  <si>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</si>
  <si>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</si>
  <si>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</si>
  <si>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</si>
  <si>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</si>
  <si>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</si>
  <si>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</si>
  <si>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>Év végi értékelésből adódó különbözet és átsorolás (+-)</t>
  </si>
  <si>
    <t>Pénzügyi teljesítés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</si>
  <si>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</si>
  <si>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</si>
  <si>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</si>
  <si>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</si>
  <si>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</si>
  <si>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</si>
  <si>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Összesen:</t>
  </si>
  <si>
    <t>Balatonakaliért Közalapítvány</t>
  </si>
  <si>
    <t>DRV ZRt (lakossági víz- és csat. szolg. tám.)</t>
  </si>
  <si>
    <t>Munkaadókat terhelő járulékok és szociális hozzájárulási adó</t>
  </si>
  <si>
    <t>Forgalomképes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</si>
  <si>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</si>
  <si>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</si>
  <si>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</si>
  <si>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</si>
  <si>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</si>
  <si>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</si>
  <si>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</si>
  <si>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</si>
  <si>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</si>
  <si>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</si>
  <si>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</si>
  <si>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</si>
  <si>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</si>
  <si>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</si>
  <si>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</si>
  <si>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</si>
  <si>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</si>
  <si>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</si>
  <si>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</si>
  <si>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</si>
  <si>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</si>
  <si>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</si>
  <si>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</si>
  <si>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</si>
  <si>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</si>
  <si>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</si>
  <si>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</si>
  <si>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</si>
  <si>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</si>
  <si>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</si>
  <si>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</si>
  <si>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</si>
  <si>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</si>
  <si>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</si>
  <si>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</si>
  <si>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</si>
  <si>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</si>
  <si>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</si>
  <si>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</si>
  <si>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</si>
  <si>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</si>
  <si>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</si>
  <si>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</si>
  <si>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</si>
  <si>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</si>
  <si>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</si>
  <si>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</si>
  <si>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</si>
  <si>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</si>
  <si>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</si>
  <si>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</si>
  <si>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</si>
  <si>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</si>
  <si>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</si>
  <si>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</si>
  <si>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</si>
  <si>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</si>
  <si>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</si>
  <si>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</si>
  <si>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</si>
  <si>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</si>
  <si>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</si>
  <si>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</si>
  <si>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</si>
  <si>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</si>
  <si>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</si>
  <si>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</si>
  <si>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</si>
  <si>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</si>
  <si>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</si>
  <si>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</si>
  <si>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</si>
  <si>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</si>
  <si>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</si>
  <si>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</si>
  <si>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Egyéb működési célú átvett pénzeszközök (B63)</t>
  </si>
  <si>
    <t xml:space="preserve">ebből: egyéb civil szervezetek </t>
  </si>
  <si>
    <t>ebből: háztartások</t>
  </si>
  <si>
    <t>Előző év költségvetési maradványának igénybevétele (B8131)</t>
  </si>
  <si>
    <t>Államháztartáson belüli megelőlegezések (B814)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</si>
  <si>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</si>
  <si>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</si>
  <si>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</si>
  <si>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</si>
  <si>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</si>
  <si>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</si>
  <si>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</si>
  <si>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</si>
  <si>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</si>
  <si>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</si>
  <si>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</si>
  <si>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</si>
  <si>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</si>
  <si>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</si>
  <si>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</si>
  <si>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</si>
  <si>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</si>
  <si>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</si>
  <si>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</si>
  <si>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</si>
  <si>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</si>
  <si>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</si>
  <si>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</si>
  <si>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</si>
  <si>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</si>
  <si>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</si>
  <si>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</si>
  <si>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</si>
  <si>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</si>
  <si>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</si>
  <si>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</si>
  <si>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</si>
  <si>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</si>
  <si>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</si>
  <si>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</si>
  <si>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</si>
  <si>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</si>
  <si>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</si>
  <si>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</si>
  <si>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</si>
  <si>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</si>
  <si>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</si>
  <si>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</si>
  <si>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</si>
  <si>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</si>
  <si>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</si>
  <si>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</si>
  <si>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</si>
  <si>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</si>
  <si>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</si>
  <si>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</si>
  <si>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</si>
  <si>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</si>
  <si>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</si>
  <si>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</si>
  <si>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</si>
  <si>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</si>
  <si>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</si>
  <si>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</si>
  <si>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</si>
  <si>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</si>
  <si>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</si>
  <si>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</si>
  <si>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</si>
  <si>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</si>
  <si>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</si>
  <si>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</si>
  <si>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</si>
  <si>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</si>
  <si>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</si>
  <si>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</si>
  <si>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</si>
  <si>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</si>
  <si>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</si>
  <si>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</si>
  <si>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</si>
  <si>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</si>
  <si>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</si>
  <si>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</si>
  <si>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</si>
  <si>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</si>
  <si>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</si>
  <si>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</si>
  <si>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</si>
  <si>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</si>
  <si>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</si>
  <si>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</si>
  <si>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</si>
  <si>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</si>
  <si>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</si>
  <si>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</si>
  <si>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</si>
  <si>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</si>
  <si>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</si>
  <si>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</si>
  <si>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</si>
  <si>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</si>
  <si>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</si>
  <si>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</si>
  <si>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Óvodai térítési díj</t>
  </si>
  <si>
    <t> méltányos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</si>
  <si>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</si>
  <si>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</si>
  <si>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</si>
  <si>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</si>
  <si>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</si>
  <si>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</si>
  <si>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</si>
  <si>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</si>
  <si>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</si>
  <si>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</si>
  <si>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</si>
  <si>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</si>
  <si>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</si>
  <si>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</si>
  <si>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</si>
  <si>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</si>
  <si>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</si>
  <si>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</si>
  <si>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</si>
  <si>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</si>
  <si>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</si>
  <si>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</si>
  <si>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</si>
  <si>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</si>
  <si>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</si>
  <si>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</si>
  <si>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</si>
  <si>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</si>
  <si>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</si>
  <si>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</si>
  <si>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</si>
  <si>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</si>
  <si>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</si>
  <si>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</si>
  <si>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</si>
  <si>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</si>
  <si>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</si>
  <si>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</si>
  <si>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</si>
  <si>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</si>
  <si>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</si>
  <si>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</si>
  <si>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Egyéb működési bevételek (B411)</t>
  </si>
  <si>
    <t>polgármester, főpolgármester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</si>
  <si>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</si>
  <si>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</si>
  <si>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</si>
  <si>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</si>
  <si>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</si>
  <si>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</si>
  <si>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</si>
  <si>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</si>
  <si>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</si>
  <si>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I.1 A települési  önkormányzatok működésének támogatása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</si>
  <si>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</si>
  <si>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</si>
  <si>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</si>
  <si>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20. melléklet folytatása</t>
  </si>
  <si>
    <t>Működési kiadások összesen(=01+…+07)</t>
  </si>
  <si>
    <t>Államháztartáson belüli megelőlegezések visszafizetése</t>
  </si>
  <si>
    <t>Működési célú támogatások államháztartáson belülről (=01+02)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</si>
  <si>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</si>
  <si>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</si>
  <si>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</si>
  <si>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</si>
  <si>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</si>
  <si>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</si>
  <si>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</si>
  <si>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</si>
  <si>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</si>
  <si>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</si>
  <si>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</si>
  <si>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</si>
  <si>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</si>
  <si>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</si>
  <si>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</si>
  <si>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</si>
  <si>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</si>
  <si>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</si>
  <si>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</si>
  <si>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</si>
  <si>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</si>
  <si>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</si>
  <si>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</si>
  <si>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</si>
  <si>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</si>
  <si>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</si>
  <si>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</si>
  <si>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</si>
  <si>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</si>
  <si>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</si>
  <si>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</si>
  <si>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</si>
  <si>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</si>
  <si>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</si>
  <si>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</si>
  <si>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Működési célú költségvetési támogatások és kiegészítő támogatások (B115)</t>
  </si>
  <si>
    <t>Kamatbevételek és más nyereségjellegű bevételek (B408)</t>
  </si>
  <si>
    <t>Maradvány igénybevétele (=51)  (B813)</t>
  </si>
  <si>
    <t>Finanszírozási bevételek (=54) (B8)</t>
  </si>
  <si>
    <t>Közlekedési költségtérítés (K1109)</t>
  </si>
  <si>
    <t>Béren kívüli juttatások (K1107)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</si>
  <si>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</si>
  <si>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</si>
  <si>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</si>
  <si>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Közvetített szolgáltatások ellenértéke (B403)</t>
  </si>
  <si>
    <t>Központi, irányító szervi támogatás (B816)</t>
  </si>
  <si>
    <t xml:space="preserve">ebből: munkáltatót terhelő személyi jövedelemadó        </t>
  </si>
  <si>
    <t>Karbantartási, kisjavítási szolgáltatások (K334)</t>
  </si>
  <si>
    <t>Szakmai tevékenységet segító szolgáltatások (K336)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</si>
  <si>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</si>
  <si>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</si>
  <si>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</si>
  <si>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</si>
  <si>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</si>
  <si>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</si>
  <si>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</si>
  <si>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</si>
  <si>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</si>
  <si>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Gyermekjóléti szolgáltatás</t>
  </si>
  <si>
    <t>Házi segítségnyújtás</t>
  </si>
  <si>
    <t>Borút Egyesület Akali</t>
  </si>
  <si>
    <t>Balatonakali Polgárőr Egyesület</t>
  </si>
  <si>
    <t xml:space="preserve"> - ebből: túlfizetések, téves, visszajáró kifizetések</t>
  </si>
  <si>
    <t>D/II/3 Költségvetési évet követően esedékes követelések közhatalmi bevételre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</si>
  <si>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</si>
  <si>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</si>
  <si>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</si>
  <si>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</si>
  <si>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</si>
  <si>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</si>
  <si>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Ft</t>
  </si>
  <si>
    <t>összege Ft</t>
  </si>
  <si>
    <t>22. melléklet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</si>
  <si>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</si>
  <si>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</si>
  <si>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</si>
  <si>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</si>
  <si>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</si>
  <si>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>Tárgyévben visszaírt/ kivezetett értékvesztés</t>
  </si>
  <si>
    <t>Egyéb nem intézményi ellátások (K48)</t>
  </si>
  <si>
    <t>Munkaadókat terhelő járulékok és szociális hozzájárulási adó (K2)</t>
  </si>
  <si>
    <t>Egyéb működési célú támogatások államháztartáson belülre   (K506)</t>
  </si>
  <si>
    <t>Egyéb működési célú támogatások államháztartáson kívülre   (K511)</t>
  </si>
  <si>
    <t>Kulturális illetménypótlék</t>
  </si>
  <si>
    <t>- ebből: beruházásokra, felújításokra adott előlegek</t>
  </si>
  <si>
    <t>Pénzforga-  lom nélküli tranzakciók  (+-)</t>
  </si>
  <si>
    <t xml:space="preserve">Költségvetési bevételek (=04) </t>
  </si>
  <si>
    <t xml:space="preserve">Munkaadókat terhelő járulékok és szociális hozzájárulási adó (K2)                                             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</si>
  <si>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</si>
  <si>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</si>
  <si>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</si>
  <si>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</si>
  <si>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</si>
  <si>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</si>
  <si>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I.</t>
  </si>
  <si>
    <t>Felújítás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</si>
  <si>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</si>
  <si>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</si>
  <si>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</si>
  <si>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</si>
  <si>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</si>
  <si>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</si>
  <si>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</si>
  <si>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</si>
  <si>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</si>
  <si>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</si>
  <si>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</si>
  <si>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II.</t>
  </si>
  <si>
    <t>Beruházás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</si>
  <si>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</si>
  <si>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</si>
  <si>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</si>
  <si>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</si>
  <si>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</si>
  <si>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</si>
  <si>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</si>
  <si>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</si>
  <si>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</si>
  <si>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</si>
  <si>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</si>
  <si>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</si>
  <si>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</si>
  <si>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</si>
  <si>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</si>
  <si>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</si>
  <si>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</si>
  <si>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</si>
  <si>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</si>
  <si>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</si>
  <si>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</si>
  <si>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</si>
  <si>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</si>
  <si>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</si>
  <si>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</si>
  <si>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</si>
  <si>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</si>
  <si>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III.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</si>
  <si>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</si>
  <si>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</si>
  <si>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</si>
  <si>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</si>
  <si>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</si>
  <si>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</si>
  <si>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</si>
  <si>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</si>
  <si>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</si>
  <si>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belülre  (=01+…+10)</t>
  </si>
  <si>
    <t>17. melléklet folytatása</t>
  </si>
  <si>
    <t>Porjekt azonosító száma</t>
  </si>
  <si>
    <t>Balatonakali civilek, generációk MAG-TÁR-HÁZA</t>
  </si>
  <si>
    <t>Balatonakali Önkormányzat Európai Uniós és hazai forrásból megvalósított, folyamatban lévő programjai</t>
  </si>
  <si>
    <t>ebből: egyéb civil szervezetek</t>
  </si>
  <si>
    <t>ebből: táppénz hozzájárulás</t>
  </si>
  <si>
    <t>Egyéb felhalmozási célú támogatások államháztartáson belülre (K84)</t>
  </si>
  <si>
    <t>KÖZALKALMAZOTTAK ÖSSZESEN (=01)</t>
  </si>
  <si>
    <t>EGYÉB BÉRRENDSZER ÖSSZESEN (=03+04+05)</t>
  </si>
  <si>
    <t>Adott előleghez kapcsolódó előzetesen felszámított ÁFA (36413)</t>
  </si>
  <si>
    <t>Polgármesteri illetmény támogatása</t>
  </si>
  <si>
    <t>A települési önkormányzatok szociális célú tüzelőanyag vásárlásához kapcsolódó támogatása</t>
  </si>
  <si>
    <t xml:space="preserve">D/II/4 Költségvetési évet követően esedékes követelések működési bevételre </t>
  </si>
  <si>
    <t xml:space="preserve">D/II/7 Költségvetési évet követően esedékes követelések felhalmozási célú átvett pénzeszközre </t>
  </si>
  <si>
    <t>D/II Költségvetési évet követően esedékes követelések (=09+10+11)</t>
  </si>
  <si>
    <t>- ebből: igénybevett szolgáltatásokra adott előlegek</t>
  </si>
  <si>
    <t>Előző évi követelés helyesbítése (+-)</t>
  </si>
  <si>
    <t>H/I/8 Költségvetési évben esedékes kötelezett-ségek egyéb felhamozási célú kiadásokra (4218)</t>
  </si>
  <si>
    <t>032020 Tűz- és katasztrófavédelmi tevékenységek</t>
  </si>
  <si>
    <t>041140 Területfejlesztés igazgatása</t>
  </si>
  <si>
    <t>051030 Nem veszélyes hulladék vegyes begyűjtése, szállítása, átrakása</t>
  </si>
  <si>
    <t>081045 Szabadidősport- (rekreációs sport-) tevékenység és támogatása</t>
  </si>
  <si>
    <t>082010 Kultúra igazgatása</t>
  </si>
  <si>
    <t xml:space="preserve">Egyéb felhalmozási célú támogatások államháztartáson belülre </t>
  </si>
  <si>
    <t xml:space="preserve">Kamatbevételek és más nyereségjellegű bevételek </t>
  </si>
  <si>
    <t>35</t>
  </si>
  <si>
    <t>Felhamozási bevételek</t>
  </si>
  <si>
    <t>EFOP-1.5.2-16-2017-00001</t>
  </si>
  <si>
    <t xml:space="preserve">Humán szolgáltatások fejlesztése térségi szemléletben Tihany térségében                                                     </t>
  </si>
  <si>
    <t>Külterületi helyi közutak fejlesztése, önkormányzati utak kezeléséhez, állapotjavításához szükségeses erő- és munkagépek beszerzése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</si>
  <si>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</si>
  <si>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</si>
  <si>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</si>
  <si>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</si>
  <si>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</si>
  <si>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31. melléklet</t>
  </si>
  <si>
    <t>Egyéb felhalmozási célú támogatások bevételei államháztartáson belülrő (B25)</t>
  </si>
  <si>
    <t>Ingatlanok értékesítése</t>
  </si>
  <si>
    <t>Felhalmozási célú visszatérítendő támogatások, kölcsönök visszatérülése államháztartáson kívülről (B74)</t>
  </si>
  <si>
    <t>Egyéb felhalmozási célú átvett pénzeszközök  (B75)</t>
  </si>
  <si>
    <t xml:space="preserve">ebből: fejezeti kezelésű előirányzatok EU-s programokra és azok hazai társfinanszírozása </t>
  </si>
  <si>
    <t xml:space="preserve">ebből: egyéb fejezeti kezelésű előirányzatok </t>
  </si>
  <si>
    <t>ebből: fejezeti kezelésű előirányzatok EU-s programokra és azok hazai társfinanszírozása</t>
  </si>
  <si>
    <t xml:space="preserve">ebből: elkülönített állami pénzalapok </t>
  </si>
  <si>
    <t>ebből: helyi önkormányzatok és költségvetési szerveik</t>
  </si>
  <si>
    <t>Bevételek összesen (=50+55)</t>
  </si>
  <si>
    <t>Foglalkoztatottak személyi juttatásai (=01+…+06) (K11)</t>
  </si>
  <si>
    <t>Külső személyi juttatások (=08+09+10) (K12)</t>
  </si>
  <si>
    <t>Személyi juttatások összesen (=07+11) (K1)</t>
  </si>
  <si>
    <t>Készletbeszerzés (=18+19+20) (K31)</t>
  </si>
  <si>
    <t>Finanszírozási kiadások (=72+73) (K9)</t>
  </si>
  <si>
    <t>Kiadások összesen (=71+74)</t>
  </si>
  <si>
    <t>VÁLASZTOTT TISZTSÉGVISELŐK ÖSSZESEN (=07+08+09)</t>
  </si>
  <si>
    <t>FOGLALKOZTATOTTAK ÖSSZESEN (=02+06+10)</t>
  </si>
  <si>
    <t>Polc PH</t>
  </si>
  <si>
    <t>Damilos fűkasza</t>
  </si>
  <si>
    <t>42.</t>
  </si>
  <si>
    <t>43.</t>
  </si>
  <si>
    <t>44.</t>
  </si>
  <si>
    <t>45.</t>
  </si>
  <si>
    <t>46.</t>
  </si>
  <si>
    <t>Paravánok kiállításhoz</t>
  </si>
  <si>
    <t>Egyéb sajátos elszámolások (=08+…+13)</t>
  </si>
  <si>
    <t>Óvoda Balatonakali</t>
  </si>
  <si>
    <t>Bölcsödei ellátás</t>
  </si>
  <si>
    <t>Összesen (=01+02+03)</t>
  </si>
  <si>
    <t>26 700 eFt</t>
  </si>
  <si>
    <t>26 710 eFt</t>
  </si>
  <si>
    <t>Összesen (=01+05+07)</t>
  </si>
  <si>
    <t>II. A települési önkormányzatok egyes köznevelési feladatainak támogatása (=02+...+04)</t>
  </si>
  <si>
    <t>Eltérés C-(D+E)</t>
  </si>
  <si>
    <t xml:space="preserve">D/I/5 Költségvetési évben esedékes követelések felhalmozási bevételre </t>
  </si>
  <si>
    <t>D/I Költségvetési évben esedékes követelések  (=01+…07)</t>
  </si>
  <si>
    <t>D/ KÖVETELÉSEK  (=08+12+19)</t>
  </si>
  <si>
    <t>066010 Zöldterület-kezelés</t>
  </si>
  <si>
    <t>066020 Város, községgaz-dálkodási egyéb szolgáltatások</t>
  </si>
  <si>
    <t>082093 Közművelődés - egész életre kiterjedő tanulás, amatőr művészetek</t>
  </si>
  <si>
    <t>082094 Közművelődés - kulturális alapú gazdaságfejlesztés</t>
  </si>
  <si>
    <t>086030 Nemzetközi kulturális együttműködés</t>
  </si>
  <si>
    <t>Felhalomzási célú visszatérítendő támogatások, kölcsönök visszatérülése</t>
  </si>
  <si>
    <t>900020 Önkormányzatok funkcióra nem sorolható bevételei államháztartáson kívülről</t>
  </si>
  <si>
    <t>082093 Közművelődés - egész életre kiterjedő tanu-lás, amatőr művészetek</t>
  </si>
  <si>
    <t>062020 Településfejlesztési projektek és támogatásuk</t>
  </si>
  <si>
    <t>Önkormányzati tulajdonú utak felújítása MFP-ÖTU/2019 Balaton utca, parkoló</t>
  </si>
  <si>
    <t>Működési bevételek (=01+02+03) (B4)</t>
  </si>
  <si>
    <t>Ellátási díjak (B405)</t>
  </si>
  <si>
    <t>Finanszírozási bevételek (=06+07) (B8)</t>
  </si>
  <si>
    <t>Bevételek összesen (=05+08)</t>
  </si>
  <si>
    <t>Jubiliumi jutalom (K1106)</t>
  </si>
  <si>
    <t>Külső személyi juttatások (=07+08) (K12)</t>
  </si>
  <si>
    <t>Személyi juttatások összesen (=06+09) (K1)</t>
  </si>
  <si>
    <t>36</t>
  </si>
  <si>
    <t>Belföldi finanszírozás bevételei (=52+53)  (B81)</t>
  </si>
  <si>
    <t>Kommunikációs szolgáltatások (=22+23)  (K32)</t>
  </si>
  <si>
    <t>Egyéb működési célú támogatások állam-háztartáson kívülre  - egyéb vállalkozások (=25)</t>
  </si>
  <si>
    <t>Egyéb működési célú támogatások államháztartáson kívülre - egyéb civil szervezetek (=12+…+23)</t>
  </si>
  <si>
    <t>Egyéb felhalmozási célú támogatások államháztartáson belülre (=01)</t>
  </si>
  <si>
    <t xml:space="preserve"> A kimutatás a pénzügyi irodában megtekinthető.</t>
  </si>
  <si>
    <t>III. A települési önkormányzatok egyes szociáis, gyermekjóléti és gyermekétkeztetési feladatainak támogatása (=06)</t>
  </si>
  <si>
    <t>H/I Költségvetési évben esedékes kötelezett-  ségek  (=01+…+09)</t>
  </si>
  <si>
    <t>VP6-7.2.1-      7.4.1.2-16</t>
  </si>
  <si>
    <t>Foglalkoztatottak személyi juttatásai (=01+…+05)              (K11)</t>
  </si>
  <si>
    <t xml:space="preserve">Balatonakali Önkormányzat 2020. évi összevont konszolidált egyszerűsített mérlege </t>
  </si>
  <si>
    <t>Balatonakali Önkormányzat 2020. évi összevont konszolidált eredménykimutatása</t>
  </si>
  <si>
    <t>Balatonakali Önkormányzat 2020. évi összevont konszolidált maradványkimutatása</t>
  </si>
  <si>
    <t>Balatonakali Önkormányzat 2020. évi összevont konszolidált költségvetési főösszesítő</t>
  </si>
  <si>
    <t>Balatonakali Önkormányzat 2020. évi működési és felhalmozási egyensúlyát bemutató összevont konszolidált mérleg</t>
  </si>
  <si>
    <t xml:space="preserve">Balatonakali Önkormányzat 2020. évi egyszerűsített mérlege </t>
  </si>
  <si>
    <t>Balatonakali Önkormányzat 2020. évi eredménykimutatása</t>
  </si>
  <si>
    <t>Balatonakali Önkormányzat 2020. évi maradványkimutatása</t>
  </si>
  <si>
    <t>Balatonakali Önkormányzat 2020. évi bevételei</t>
  </si>
  <si>
    <t>Balatonakali Önkormányzat 2020. évi kiadásai</t>
  </si>
  <si>
    <t>Balatonakali Önkormányzat 2020. évi felhalmozási kiadásai feladatonként/célonként</t>
  </si>
  <si>
    <t>Balatonakali Önkormányzat 2020. évi egyéb működési célú támogatások</t>
  </si>
  <si>
    <t>Balatonakali Önkormányzat 2020. évi egyéb felhalmozási célú támogatások</t>
  </si>
  <si>
    <t xml:space="preserve">Balatonakali Önkormányzat immateriális javak és tárgyi eszközök állományának alakulása 2020. évben </t>
  </si>
  <si>
    <t>Balatonakali Önkormányzat ingatlanok értékének vagyonelemenkénti bemutatása 2020. évben</t>
  </si>
  <si>
    <t>Balatonakali Önkormányzat részesedések állományának alakulása  2020. évben</t>
  </si>
  <si>
    <t>Balatonakali Önkormányzat követelések állományának alakulása 2020. évben</t>
  </si>
  <si>
    <t>Balatonakali Önkormányzat kötelezettségek állományának alakulása 2020. évben</t>
  </si>
  <si>
    <t>Balatonakali Önkormányzat eszközök értékvesztésének alakulása 2020. évben</t>
  </si>
  <si>
    <t>Balatonakali Önkormányzat 2020. évi kiadásai kormányzati funkciónként - kötelező feladatok</t>
  </si>
  <si>
    <t>Balatonakali Önkormányzat 2020. évi bevételei kormányzati funkciónként - kötelező feladatok</t>
  </si>
  <si>
    <t>Balatonakali Önkormányzat 2020. évi kiadásai kormányzati funkciónként - önként vállalt feladatok</t>
  </si>
  <si>
    <t>Balatonakali Önkormányzat 2020. évi bevételei kormányzati funkciónként - önként vállalt feladatok</t>
  </si>
  <si>
    <t>Balatonakali Önkormányzat 2020. évi közvetett támogatásai</t>
  </si>
  <si>
    <t xml:space="preserve">Balatonakali Napköziotthonos Óvoda 2020. évi egyszerűsített mérlege </t>
  </si>
  <si>
    <t>Balatonakali Napköziotthonos Óvoda 2020. évi eredménykimutatása</t>
  </si>
  <si>
    <t>Balatonakali Napköziotthonos Óvoda 2020. évi maradványkimutatása</t>
  </si>
  <si>
    <t>Balatonakali Napköziotthonos Óvoda 2020. évi bevételei</t>
  </si>
  <si>
    <t>Balatonakali Napköziotthonos Óvoda 2020. évi kiadásai</t>
  </si>
  <si>
    <t xml:space="preserve">Balatonakali Napköziotthonos Óvoda 2020. évi pénzforgalom egyeztetése </t>
  </si>
  <si>
    <t>Céljuttatás, projekt prémium (K1103)</t>
  </si>
  <si>
    <t>Készletbeszerzés (=14+15) (K31)</t>
  </si>
  <si>
    <t>Kommunikációs szolgáltatások (=17+18) (K32)</t>
  </si>
  <si>
    <t>Szolgáltatási kiadások (=20+...+24) (K33)</t>
  </si>
  <si>
    <t>Kiküldetések, reklám- és propagandakiadások (=26) (K34)</t>
  </si>
  <si>
    <t>Különféle befizetések és egyéb dologi kiadások (=28+29)        (K35)</t>
  </si>
  <si>
    <t>Dologi kiadások (=16+19+25+27+30) (K3)</t>
  </si>
  <si>
    <t xml:space="preserve">Működési kiadások összesen (=10+11+31)                                                                    </t>
  </si>
  <si>
    <t xml:space="preserve">Költségvetési kiadások (=32)                                                                                                               </t>
  </si>
  <si>
    <t xml:space="preserve">Kiadások összesen (=33+34)                                                                                                       </t>
  </si>
  <si>
    <t>Bérleti és lízing díjak (K333)</t>
  </si>
  <si>
    <t>Szolgáltatási kiadások (=25+…+30) (K33)</t>
  </si>
  <si>
    <t>Kiküldetések, reklám- és propagandakiadások (=32) (K34)</t>
  </si>
  <si>
    <t>Különféle befizetések és egyéb dologi kiadások (=34+...+37)  (K35)</t>
  </si>
  <si>
    <t>Dologi kiadások (=21+24+31+33+38)  (K3)</t>
  </si>
  <si>
    <t>Ellátottak pénzbeli juttatásai (=40) (K4)</t>
  </si>
  <si>
    <t xml:space="preserve">Elvonások és befizetések (=45) (K502) </t>
  </si>
  <si>
    <t xml:space="preserve">ebből: központi költségvetési szervek </t>
  </si>
  <si>
    <t>Egyéb működési célú kiadások (=46+47+51+54) (K5)</t>
  </si>
  <si>
    <t>Beruházások (=56+…+59) (K6)</t>
  </si>
  <si>
    <t>Felújítások (=61+62) (K7)</t>
  </si>
  <si>
    <t>ebből: egyéb fejezeti kezelésű előirányzatok</t>
  </si>
  <si>
    <t>Egyéb felhalmozási célú kiadások (=64) (K8)</t>
  </si>
  <si>
    <t>Költségvetési kiadások (=12+13+39+44+55+60+63+66)        (K1-K8)</t>
  </si>
  <si>
    <t>Elszámolásból származó bevételek (B116)</t>
  </si>
  <si>
    <t>Önkormányzatok működési támogatásai (=01+…+06)        (B11)</t>
  </si>
  <si>
    <t>Működési célú támogatások államháztartáson belülről (=07+08) (B1)</t>
  </si>
  <si>
    <t>Felhalmozási célú önkormányzati támogatások (B21)</t>
  </si>
  <si>
    <t>Felhalmozási célú támogatások államháztartáson belülről (=13+14) (B2)</t>
  </si>
  <si>
    <t xml:space="preserve">Termékek és szolgáltatások adói (=21+23+25) (B35) </t>
  </si>
  <si>
    <t>Közhatalmi bevételek (=18+27+28) (B3)</t>
  </si>
  <si>
    <t>Általános forgalmi adó visszatérítése (B407)</t>
  </si>
  <si>
    <t>Működési bevételek (=30+…+37) (B4)</t>
  </si>
  <si>
    <t>Felhalmozási bevételek (=38+40) (B5)</t>
  </si>
  <si>
    <t>Egyéb tárgyi eszközök értékesítése (B53)</t>
  </si>
  <si>
    <t>Ingatlanok értékesítése (B52)</t>
  </si>
  <si>
    <t>Működési célú átvett pénzeszközök (=42) (B6)</t>
  </si>
  <si>
    <t>Felhalmozási célú átvett pénzeszközök (=45+47)  (B7)</t>
  </si>
  <si>
    <t>Költségvetési bevételek (=12+17+29+38+41+44+49)             (B1-B7)</t>
  </si>
  <si>
    <t>Üres álláshelyek száma az időszak végén</t>
  </si>
  <si>
    <t>PH kiviteli tervek</t>
  </si>
  <si>
    <t>Óvoda felújítása TOP-1.4.1-16-VE1</t>
  </si>
  <si>
    <t>Külterületi utak fejlesztése ZP-1-2019</t>
  </si>
  <si>
    <t>Járda felújítás zöldsáv rendezéssel 71-es út mellett</t>
  </si>
  <si>
    <t>Általános útalap</t>
  </si>
  <si>
    <t>Vizesblokkok felújítása - Strandfejlesztés</t>
  </si>
  <si>
    <t>300 m csatornahálózat tervezése</t>
  </si>
  <si>
    <t>10 db tartalék ház átemelő szivattyú beszerzése</t>
  </si>
  <si>
    <t>Szennyvízakna rekonstrukció 10 db</t>
  </si>
  <si>
    <t>Strand utca  - parkoló, út felújítása MPF-ÖTU/2019</t>
  </si>
  <si>
    <t>Strand csúszda felújítása</t>
  </si>
  <si>
    <t>Filagória térkövezéssel 2 db</t>
  </si>
  <si>
    <t>Eszközök beszerzése - óvoda felújítás TOP-1.4.1-16-VE1</t>
  </si>
  <si>
    <t>Mandula ültetvény 088/1 hrsz ZP-1-2019</t>
  </si>
  <si>
    <t>Okos zebra kialakítása</t>
  </si>
  <si>
    <t>Egységes arculati tájékoztató eszközök - Strandfejlesztés</t>
  </si>
  <si>
    <t>Öltözőkabinok - Strandfejlesztés</t>
  </si>
  <si>
    <t>Berkenye köz közvilágítás</t>
  </si>
  <si>
    <t>Láncfűrész</t>
  </si>
  <si>
    <t>Szárzúzó KUBOTA traktorra</t>
  </si>
  <si>
    <t>Kerítés 088/1 hrsz</t>
  </si>
  <si>
    <t>616/3 hrsz (Kemping bejárat átépítés)</t>
  </si>
  <si>
    <t>Kisállat karám</t>
  </si>
  <si>
    <t>Mandulás terület gondozása</t>
  </si>
  <si>
    <t>Szeméttartó + fémbetét 3 db</t>
  </si>
  <si>
    <t>Motoros permetező</t>
  </si>
  <si>
    <t>Hűtőszekrény - orvosi rendelő</t>
  </si>
  <si>
    <t>Gyógyszerszekrény - orvosi rendelő</t>
  </si>
  <si>
    <t>Strandi öltözők alsó elemeinek lemezzel burkolása</t>
  </si>
  <si>
    <t>Ivókutak vízelvezetés, térburkolás</t>
  </si>
  <si>
    <t>Vízibicikli MODENA</t>
  </si>
  <si>
    <t>TINA mászóvár + hinta</t>
  </si>
  <si>
    <t>DECATHLON ITIWIT SUP 2db</t>
  </si>
  <si>
    <t>CashCube Light+ pénztárgép</t>
  </si>
  <si>
    <t>Tájékoztató táblák (lépcső, kölcsönző)</t>
  </si>
  <si>
    <t>Vízimentő torony</t>
  </si>
  <si>
    <t>MAG-TÁR-HÁZA lépcső fedés</t>
  </si>
  <si>
    <t>MAG-TÁR-HÁZA biztonságtechnikai rendszer</t>
  </si>
  <si>
    <t xml:space="preserve">Stiebel Eltron IW 120 fali infra-quarz sugárzó 4 db </t>
  </si>
  <si>
    <t>MAG-TÁR-HÁZ berendezés</t>
  </si>
  <si>
    <t>Mobil lelátó</t>
  </si>
  <si>
    <t>Színpad fedés</t>
  </si>
  <si>
    <t>Konténer WC</t>
  </si>
  <si>
    <t>Nyomtató - orvosi rendelő</t>
  </si>
  <si>
    <t>Egyéb felhalmozási célú kiadások</t>
  </si>
  <si>
    <t>Makita sarokcsiszoló</t>
  </si>
  <si>
    <t>Kombinált hűtőszekrény</t>
  </si>
  <si>
    <t>Hőlégsterilizátor</t>
  </si>
  <si>
    <t>Függesztett talajművelő tárcsa</t>
  </si>
  <si>
    <t>Grandstream GRP2612P telefonkészülék</t>
  </si>
  <si>
    <t>Igazolvány olvasó RFID basic (iktatás)</t>
  </si>
  <si>
    <t>Könyvtári eszközök beszerzése - Taurus PN Layer tárgyalószék 15 db</t>
  </si>
  <si>
    <t>Többlépcsős merülő szivattyú</t>
  </si>
  <si>
    <t>Világítás korszerűsítése - VP6-19.2.1-28-1-17 szabadtéri színpad</t>
  </si>
  <si>
    <t>Balatonakali Hajóállomás víz-ellátása és szennyvízelvezetése</t>
  </si>
  <si>
    <t>Kistérségi társulat tagdíj, belső ellenőrzés</t>
  </si>
  <si>
    <t>Emberi Erőforrás Támogatáskezelő - Bursa Hungarica ösztöndíj</t>
  </si>
  <si>
    <t>Magyar Államkincstár Önkormányzati tulajdonú  utak felújítása MFP-ÖTU/2019 (fel nem használt támogatás)</t>
  </si>
  <si>
    <t xml:space="preserve">Balatonakali Önkormányzat 2020. évi pénzforgalom egyeztetése </t>
  </si>
  <si>
    <t>Letétre, megőrzésre átadott pénzeszközök (3659)</t>
  </si>
  <si>
    <t>Letétre, megőrzésre átvett pénzeszközök (3678)</t>
  </si>
  <si>
    <t>Pénzkészlet összesen (=16+17+18+19) (19=05+06+07+15)</t>
  </si>
  <si>
    <t>Az önkormányzat által az adott célra ténylegesen felhasznált összeg (2020-ban)</t>
  </si>
  <si>
    <t>Az önkormányzat által  fel nem használt, de a következő (2021) évben jogszerűen felhasználható összeg</t>
  </si>
  <si>
    <t>Az önkormányzatok általános, köznevelési, szociális, gyermekjóléti és gyermekétkeztetési feladataihoz kapcsolódó támogatások elszámolása</t>
  </si>
  <si>
    <t>15. melléklet folytatása</t>
  </si>
  <si>
    <t xml:space="preserve">II. A települési önkormányzatok egyes köznevelési feladatainak támogatása </t>
  </si>
  <si>
    <t xml:space="preserve">III. A települési önkormányzatok egyes szociáis, gyermekjóléti és gyermekétkeztetési feladatainak támogatása </t>
  </si>
  <si>
    <t>A települési önkormányzatok idegenforgalmi adóhoz kapcsolódó kiegészítő támogatás</t>
  </si>
  <si>
    <t>A költségvetési szerveknél foglalkoztatottak 2019. évi áthúzódó és 2020. évi kompenzációja</t>
  </si>
  <si>
    <t>Kiegészítő támogatás</t>
  </si>
  <si>
    <t>Összesen (=01+…+09)</t>
  </si>
  <si>
    <t>Kiegészítő támogatás címen nyújott támogatás</t>
  </si>
  <si>
    <t>Kiegészítő támogatás címen az elszámolás alapán az önkormányzatot  megillető támogatás</t>
  </si>
  <si>
    <t>Közművelődési érdekeltségnövelő támogatás</t>
  </si>
  <si>
    <t>Mindösszesen (=10+11)</t>
  </si>
  <si>
    <t>Felhalmozási kiadások összesen(=09+...+11)</t>
  </si>
  <si>
    <t>Költségvetési kiadások (=08+12)</t>
  </si>
  <si>
    <t>Finanszírozási kiadások (=14+15)</t>
  </si>
  <si>
    <t>Kiadások összesen (=13+16)</t>
  </si>
  <si>
    <t>074011 Foglalkozás-egészségügyi alapellátás</t>
  </si>
  <si>
    <t>042120 Mezőgazdasági támogatások</t>
  </si>
  <si>
    <t>047320 Turizmusfejlesztési támogatások és tevékenységek</t>
  </si>
  <si>
    <t>Általános forgalmi adó visszatérítése</t>
  </si>
  <si>
    <t>Egyéb tárgyi eszközök értékesítése</t>
  </si>
  <si>
    <t>Felhalmozási célú támogatások államháztartáson belülről (=04+05)</t>
  </si>
  <si>
    <t>Közhatalmi bevételek (=07+08+09)</t>
  </si>
  <si>
    <t>Működési bevételek (=11+…+18)</t>
  </si>
  <si>
    <t xml:space="preserve">Felhalmozási bevételek (=20+21 </t>
  </si>
  <si>
    <t>Működési célú átvett pénzeszközök (=23)</t>
  </si>
  <si>
    <t>Költségvetési bevételek (03+06+10+19+22+24+27)</t>
  </si>
  <si>
    <t>Finanszírozási bevételek (=29+30)</t>
  </si>
  <si>
    <t>Bevételek összesen (=28+31)</t>
  </si>
  <si>
    <t>Felhalmozási célú átvett pénzeszközök (=25+26)</t>
  </si>
  <si>
    <t>086010 Határon túli magyarok egyéb támogatásai</t>
  </si>
  <si>
    <t>D/III/9 Letétre, megőrzésre, fedezetkezelésre átadott pénzeszközök, biztosítékok</t>
  </si>
  <si>
    <t>D/III Követelés jellegű sajátos elszámolások (=13+17+18)</t>
  </si>
  <si>
    <t>H/II Költségvetési évet követően esedékes kötelezettségek (=11+12)</t>
  </si>
  <si>
    <t>H/III Kötelezettség jellegű sajátos elszámolások (=14+15)</t>
  </si>
  <si>
    <t>H/ KÖTELEZETTSÉGEK (=10+13+17)</t>
  </si>
  <si>
    <t>H/III/8 Letétre, megőrzésre, fedezetkezelésre átvett pénzeszközök</t>
  </si>
  <si>
    <t>VP6-19.2.1-28-2-17</t>
  </si>
  <si>
    <t>Generációk és civilek Mag-Tár-Házban ifjúsági, közösségi bázispont kialakítása</t>
  </si>
  <si>
    <t>Teljesítés 2020. évi</t>
  </si>
  <si>
    <t>Balatonakali szabadtéri színpad, Templomok tere- turisztikai fejlesztés</t>
  </si>
  <si>
    <t>VP6-19.2.1-28-1-17</t>
  </si>
  <si>
    <t>A Balatonakali Napköziotthonos Óvoda infrastrukturális – jelentős energiahatékonyság javulást eredményező – fejlesztése, szolgáltatási színvonalának emelése</t>
  </si>
  <si>
    <t>TOP-1.4.1-16-VE1</t>
  </si>
  <si>
    <t>ET-2019-02-033</t>
  </si>
  <si>
    <t>Balatonakali községi strand felújítása</t>
  </si>
  <si>
    <t>Balatonakali vízicsúszda fejlesztése</t>
  </si>
  <si>
    <t>TFC-BA-1.1.2-2019-2020-00005</t>
  </si>
  <si>
    <t>Balatonakali Mandulavirág Strandon zöldterületi felületek, közlekedési infrastruktúra fejlesztése, I. szakasz</t>
  </si>
  <si>
    <t>STR4-0069</t>
  </si>
  <si>
    <t>Zártkerti utak fejlesztése és az akali mandulás területek bővítése</t>
  </si>
  <si>
    <t>ZP-1-2019</t>
  </si>
  <si>
    <t>Önkormányzat adósságot keletkező ügyleteiből, kezességvállalásból fennálló kötelezettségek</t>
  </si>
  <si>
    <t>a  6/2021. (V.28.)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</si>
</sst>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4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indexed="9"/>
        <bgColor indexed="64"/>
      </patternFill>
    </fill>
  </fills>
  <borders count="27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9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1" xfId="4" applyNumberFormat="1" applyFont="1" applyBorder="1" applyAlignment="1">
      <alignment horizontal="right" vertical="center"/>
    </xf>
    <xf numFmtId="10" fontId="5" fillId="0" borderId="82" xfId="4" applyNumberFormat="1" applyFont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left" vertical="center" wrapText="1"/>
    </xf>
    <xf numFmtId="10" fontId="9" fillId="0" borderId="84" xfId="4" applyNumberFormat="1" applyFont="1" applyBorder="1" applyAlignment="1">
      <alignment horizontal="right" vertical="center"/>
    </xf>
    <xf numFmtId="0" fontId="5" fillId="0" borderId="88" xfId="0" applyFont="1" applyBorder="1" applyAlignment="1">
      <alignment horizontal="justify" vertical="center"/>
    </xf>
    <xf numFmtId="3" fontId="5" fillId="0" borderId="88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4" xfId="4" applyNumberFormat="1" applyFont="1" applyFill="1" applyBorder="1" applyAlignment="1">
      <alignment horizontal="right" vertical="center"/>
    </xf>
    <xf numFmtId="0" fontId="9" fillId="0" borderId="83" xfId="4" applyFont="1" applyFill="1" applyBorder="1" applyAlignment="1">
      <alignment vertical="center" wrapText="1"/>
    </xf>
    <xf numFmtId="3" fontId="9" fillId="0" borderId="83" xfId="4" applyNumberFormat="1" applyFont="1" applyFill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/>
    </xf>
    <xf numFmtId="3" fontId="5" fillId="0" borderId="88" xfId="4" applyNumberFormat="1" applyFont="1" applyBorder="1" applyAlignment="1">
      <alignment horizontal="right" vertical="center"/>
    </xf>
    <xf numFmtId="10" fontId="5" fillId="0" borderId="89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4" xfId="7" applyFont="1" applyBorder="1" applyAlignment="1">
      <alignment horizontal="center" vertical="center" wrapText="1"/>
    </xf>
    <xf numFmtId="0" fontId="5" fillId="0" borderId="95" xfId="7" applyFont="1" applyBorder="1" applyAlignment="1">
      <alignment horizontal="center" vertical="center" wrapText="1"/>
    </xf>
    <xf numFmtId="0" fontId="5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justify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center" vertical="center"/>
    </xf>
    <xf numFmtId="0" fontId="5" fillId="0" borderId="106" xfId="7" applyFont="1" applyBorder="1" applyAlignment="1">
      <alignment vertical="center" wrapText="1"/>
    </xf>
    <xf numFmtId="0" fontId="5" fillId="0" borderId="107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99" xfId="7" applyFont="1" applyBorder="1" applyAlignment="1">
      <alignment vertical="center" wrapText="1"/>
    </xf>
    <xf numFmtId="3" fontId="5" fillId="0" borderId="101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0" xfId="7" applyNumberFormat="1" applyFont="1" applyBorder="1" applyAlignment="1">
      <alignment horizontal="center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3" fontId="5" fillId="0" borderId="112" xfId="7" applyNumberFormat="1" applyFont="1" applyBorder="1" applyAlignment="1">
      <alignment horizontal="center" vertical="center" wrapText="1"/>
    </xf>
    <xf numFmtId="0" fontId="5" fillId="0" borderId="113" xfId="7" applyFont="1" applyBorder="1" applyAlignment="1">
      <alignment horizontal="justify" vertical="center" wrapText="1"/>
    </xf>
    <xf numFmtId="3" fontId="5" fillId="0" borderId="107" xfId="7" applyNumberFormat="1" applyFont="1" applyBorder="1" applyAlignment="1">
      <alignment horizontal="center" vertical="center" wrapText="1"/>
    </xf>
    <xf numFmtId="0" fontId="5" fillId="0" borderId="114" xfId="7" applyFont="1" applyBorder="1" applyAlignment="1">
      <alignment horizontal="center" vertical="center" wrapText="1"/>
    </xf>
    <xf numFmtId="3" fontId="5" fillId="0" borderId="115" xfId="7" applyNumberFormat="1" applyFont="1" applyBorder="1" applyAlignment="1">
      <alignment horizontal="center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18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19" xfId="7" applyFont="1" applyBorder="1" applyAlignment="1">
      <alignment vertical="center"/>
    </xf>
    <xf numFmtId="0" fontId="5" fillId="0" borderId="120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1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0" fontId="5" fillId="0" borderId="123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4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5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7" xfId="7" applyNumberFormat="1" applyFont="1" applyBorder="1" applyAlignment="1">
      <alignment horizontal="right" vertical="center"/>
    </xf>
    <xf numFmtId="3" fontId="5" fillId="0" borderId="128" xfId="7" applyNumberFormat="1" applyFont="1" applyBorder="1" applyAlignment="1">
      <alignment horizontal="right" vertical="center"/>
    </xf>
    <xf numFmtId="3" fontId="5" fillId="0" borderId="109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99" xfId="7" applyFont="1" applyBorder="1" applyAlignment="1">
      <alignment vertical="center"/>
    </xf>
    <xf numFmtId="3" fontId="6" fillId="0" borderId="129" xfId="7" applyNumberFormat="1" applyFont="1" applyBorder="1" applyAlignment="1">
      <alignment horizontal="right" vertical="center"/>
    </xf>
    <xf numFmtId="3" fontId="6" fillId="0" borderId="130" xfId="7" applyNumberFormat="1" applyFont="1" applyBorder="1" applyAlignment="1">
      <alignment horizontal="right" vertical="center"/>
    </xf>
    <xf numFmtId="3" fontId="6" fillId="0" borderId="131" xfId="7" applyNumberFormat="1" applyFont="1" applyBorder="1" applyAlignment="1">
      <alignment horizontal="right" vertical="center"/>
    </xf>
    <xf numFmtId="0" fontId="5" fillId="0" borderId="95" xfId="7" applyFont="1" applyBorder="1" applyAlignment="1">
      <alignment vertical="center"/>
    </xf>
    <xf numFmtId="3" fontId="5" fillId="0" borderId="97" xfId="7" applyNumberFormat="1" applyFont="1" applyBorder="1" applyAlignment="1">
      <alignment horizontal="right" vertical="center"/>
    </xf>
    <xf numFmtId="0" fontId="5" fillId="0" borderId="85" xfId="7" applyFont="1" applyBorder="1" applyAlignment="1">
      <alignment vertical="center"/>
    </xf>
    <xf numFmtId="3" fontId="5" fillId="0" borderId="87" xfId="7" applyNumberFormat="1" applyFont="1" applyBorder="1" applyAlignment="1">
      <alignment horizontal="right" vertical="center"/>
    </xf>
    <xf numFmtId="3" fontId="5" fillId="0" borderId="132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 wrapText="1"/>
    </xf>
    <xf numFmtId="0" fontId="5" fillId="0" borderId="134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38" xfId="7" applyFont="1" applyBorder="1" applyAlignment="1">
      <alignment horizontal="center" vertical="center" wrapText="1"/>
    </xf>
    <xf numFmtId="0" fontId="5" fillId="0" borderId="139" xfId="7" applyFont="1" applyBorder="1" applyAlignment="1">
      <alignment horizontal="center" vertical="center"/>
    </xf>
    <xf numFmtId="0" fontId="5" fillId="0" borderId="139" xfId="7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/>
    </xf>
    <xf numFmtId="0" fontId="5" fillId="0" borderId="144" xfId="7" applyFont="1" applyBorder="1" applyAlignment="1">
      <alignment horizontal="center" vertical="center"/>
    </xf>
    <xf numFmtId="0" fontId="9" fillId="0" borderId="145" xfId="7" applyFont="1" applyBorder="1" applyAlignment="1">
      <alignment horizontal="center" vertical="center"/>
    </xf>
    <xf numFmtId="0" fontId="9" fillId="0" borderId="146" xfId="7" applyFont="1" applyBorder="1" applyAlignment="1">
      <alignment horizontal="center" vertical="center"/>
    </xf>
    <xf numFmtId="0" fontId="6" fillId="3" borderId="119" xfId="7" applyFont="1" applyFill="1" applyBorder="1" applyAlignment="1">
      <alignment vertical="center"/>
    </xf>
    <xf numFmtId="0" fontId="6" fillId="2" borderId="147" xfId="0" applyFont="1" applyFill="1" applyBorder="1" applyAlignment="1">
      <alignment horizontal="center" vertical="center" wrapText="1"/>
    </xf>
    <xf numFmtId="0" fontId="5" fillId="0" borderId="146" xfId="7" applyFont="1" applyBorder="1" applyAlignment="1">
      <alignment horizontal="center" vertical="center"/>
    </xf>
    <xf numFmtId="3" fontId="5" fillId="0" borderId="78" xfId="7" applyNumberFormat="1" applyFont="1" applyBorder="1" applyAlignment="1">
      <alignment horizontal="right" vertical="center"/>
    </xf>
    <xf numFmtId="0" fontId="6" fillId="3" borderId="148" xfId="7" applyFont="1" applyFill="1" applyBorder="1" applyAlignment="1">
      <alignment vertical="center"/>
    </xf>
    <xf numFmtId="0" fontId="5" fillId="0" borderId="138" xfId="0" applyFont="1" applyFill="1" applyBorder="1" applyAlignment="1">
      <alignment horizontal="center" vertical="center" wrapText="1"/>
    </xf>
    <xf numFmtId="0" fontId="5" fillId="0" borderId="151" xfId="0" applyFont="1" applyFill="1" applyBorder="1" applyAlignment="1">
      <alignment horizontal="center" vertical="center" wrapText="1"/>
    </xf>
    <xf numFmtId="3" fontId="6" fillId="0" borderId="148" xfId="0" applyNumberFormat="1" applyFont="1" applyBorder="1" applyAlignment="1">
      <alignment horizontal="right" vertical="center" wrapText="1"/>
    </xf>
    <xf numFmtId="3" fontId="6" fillId="2" borderId="113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3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 wrapText="1"/>
    </xf>
    <xf numFmtId="0" fontId="6" fillId="2" borderId="101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59" xfId="0" applyNumberFormat="1" applyFont="1" applyBorder="1" applyAlignment="1">
      <alignment horizontal="right" vertical="center" wrapText="1"/>
    </xf>
    <xf numFmtId="3" fontId="6" fillId="2" borderId="160" xfId="0" applyNumberFormat="1" applyFont="1" applyFill="1" applyBorder="1" applyAlignment="1">
      <alignment horizontal="right" vertical="center" wrapText="1"/>
    </xf>
    <xf numFmtId="3" fontId="6" fillId="2" borderId="161" xfId="0" applyNumberFormat="1" applyFont="1" applyFill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6" xfId="7" applyFont="1" applyBorder="1" applyAlignment="1">
      <alignment horizontal="center" vertical="center" wrapText="1"/>
    </xf>
    <xf numFmtId="0" fontId="5" fillId="0" borderId="167" xfId="7" applyFont="1" applyBorder="1" applyAlignment="1">
      <alignment horizontal="center" vertical="center"/>
    </xf>
    <xf numFmtId="0" fontId="5" fillId="0" borderId="166" xfId="7" applyFont="1" applyBorder="1" applyAlignment="1">
      <alignment horizontal="center" vertical="center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66" xfId="7" applyNumberFormat="1" applyFont="1" applyBorder="1" applyAlignment="1">
      <alignment horizontal="center" vertical="center" wrapText="1"/>
    </xf>
    <xf numFmtId="3" fontId="5" fillId="0" borderId="169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78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82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0" fontId="14" fillId="0" borderId="0" xfId="7" applyFont="1" applyBorder="1" applyAlignment="1"/>
    <xf numFmtId="0" fontId="12" fillId="0" borderId="151" xfId="7" applyFont="1" applyBorder="1" applyAlignment="1">
      <alignment horizontal="center" vertical="center" wrapText="1"/>
    </xf>
    <xf numFmtId="0" fontId="12" fillId="0" borderId="121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2" xfId="7" applyNumberFormat="1" applyFont="1" applyFill="1" applyBorder="1" applyAlignment="1">
      <alignment vertical="center"/>
    </xf>
    <xf numFmtId="10" fontId="5" fillId="0" borderId="183" xfId="7" applyNumberFormat="1" applyFont="1" applyBorder="1" applyAlignment="1">
      <alignment horizontal="right" vertical="center"/>
    </xf>
    <xf numFmtId="10" fontId="5" fillId="0" borderId="184" xfId="7" applyNumberFormat="1" applyFont="1" applyBorder="1" applyAlignment="1">
      <alignment horizontal="right" vertical="center"/>
    </xf>
    <xf numFmtId="10" fontId="5" fillId="0" borderId="102" xfId="7" applyNumberFormat="1" applyFont="1" applyBorder="1" applyAlignment="1">
      <alignment vertical="center"/>
    </xf>
    <xf numFmtId="10" fontId="6" fillId="0" borderId="185" xfId="7" applyNumberFormat="1" applyFont="1" applyBorder="1" applyAlignment="1">
      <alignment horizontal="right" vertical="center"/>
    </xf>
    <xf numFmtId="10" fontId="5" fillId="0" borderId="89" xfId="7" applyNumberFormat="1" applyFont="1" applyBorder="1" applyAlignment="1">
      <alignment horizontal="right" vertical="center"/>
    </xf>
    <xf numFmtId="10" fontId="5" fillId="0" borderId="165" xfId="7" applyNumberFormat="1" applyFont="1" applyBorder="1" applyAlignment="1">
      <alignment horizontal="right" vertical="center"/>
    </xf>
    <xf numFmtId="10" fontId="5" fillId="0" borderId="186" xfId="7" applyNumberFormat="1" applyFont="1" applyBorder="1" applyAlignment="1">
      <alignment horizontal="right" vertical="center"/>
    </xf>
    <xf numFmtId="10" fontId="6" fillId="0" borderId="131" xfId="7" applyNumberFormat="1" applyFont="1" applyBorder="1" applyAlignment="1">
      <alignment horizontal="right" vertical="center"/>
    </xf>
    <xf numFmtId="49" fontId="6" fillId="0" borderId="19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7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198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199" xfId="5" applyNumberFormat="1" applyFont="1" applyFill="1" applyBorder="1" applyAlignment="1">
      <alignment horizontal="center" vertical="center"/>
    </xf>
    <xf numFmtId="3" fontId="6" fillId="2" borderId="99" xfId="0" applyNumberFormat="1" applyFont="1" applyFill="1" applyBorder="1" applyAlignment="1">
      <alignment horizontal="right" vertical="center" wrapText="1"/>
    </xf>
    <xf numFmtId="3" fontId="5" fillId="0" borderId="152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3" xfId="0" applyNumberFormat="1" applyFont="1" applyBorder="1" applyAlignment="1">
      <alignment horizontal="right" vertical="center" wrapText="1"/>
    </xf>
    <xf numFmtId="3" fontId="6" fillId="2" borderId="101" xfId="0" applyNumberFormat="1" applyFont="1" applyFill="1" applyBorder="1" applyAlignment="1">
      <alignment horizontal="right" vertical="center" wrapText="1"/>
    </xf>
    <xf numFmtId="3" fontId="6" fillId="0" borderId="109" xfId="0" applyNumberFormat="1" applyFont="1" applyBorder="1" applyAlignment="1">
      <alignment horizontal="right" vertical="center" wrapText="1"/>
    </xf>
    <xf numFmtId="3" fontId="6" fillId="0" borderId="125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1" xfId="0" applyFont="1" applyBorder="1" applyAlignment="1">
      <alignment horizontal="left" vertical="center" wrapText="1"/>
    </xf>
    <xf numFmtId="0" fontId="5" fillId="0" borderId="116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0" fontId="10" fillId="0" borderId="116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10" fontId="5" fillId="0" borderId="202" xfId="0" applyNumberFormat="1" applyFont="1" applyBorder="1" applyAlignment="1">
      <alignment horizontal="right" vertical="center" wrapText="1"/>
    </xf>
    <xf numFmtId="10" fontId="5" fillId="0" borderId="203" xfId="0" applyNumberFormat="1" applyFont="1" applyBorder="1" applyAlignment="1">
      <alignment horizontal="right" vertical="center" wrapText="1"/>
    </xf>
    <xf numFmtId="10" fontId="9" fillId="0" borderId="203" xfId="0" applyNumberFormat="1" applyFont="1" applyBorder="1" applyAlignment="1">
      <alignment horizontal="right" vertical="center" wrapText="1"/>
    </xf>
    <xf numFmtId="10" fontId="6" fillId="0" borderId="203" xfId="0" applyNumberFormat="1" applyFont="1" applyFill="1" applyBorder="1" applyAlignment="1">
      <alignment horizontal="right" vertical="center" wrapText="1"/>
    </xf>
    <xf numFmtId="10" fontId="10" fillId="0" borderId="203" xfId="0" applyNumberFormat="1" applyFont="1" applyBorder="1" applyAlignment="1">
      <alignment horizontal="right" vertical="center" wrapText="1"/>
    </xf>
    <xf numFmtId="10" fontId="6" fillId="0" borderId="204" xfId="0" applyNumberFormat="1" applyFont="1" applyBorder="1" applyAlignment="1">
      <alignment horizontal="right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06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07" xfId="0" applyFont="1" applyBorder="1" applyAlignment="1">
      <alignment horizontal="left" vertical="center" wrapText="1"/>
    </xf>
    <xf numFmtId="3" fontId="6" fillId="4" borderId="121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1" xfId="4" applyNumberFormat="1" applyFont="1" applyFill="1" applyBorder="1" applyAlignment="1">
      <alignment horizontal="right" vertical="center"/>
    </xf>
    <xf numFmtId="10" fontId="9" fillId="4" borderId="93" xfId="4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6" xfId="4" applyNumberFormat="1" applyFont="1" applyFill="1" applyBorder="1" applyAlignment="1">
      <alignment horizontal="right" vertical="center"/>
    </xf>
    <xf numFmtId="10" fontId="9" fillId="4" borderId="84" xfId="4" applyNumberFormat="1" applyFont="1" applyFill="1" applyBorder="1" applyAlignment="1">
      <alignment horizontal="right" vertical="center"/>
    </xf>
    <xf numFmtId="0" fontId="9" fillId="4" borderId="90" xfId="4" applyFont="1" applyFill="1" applyBorder="1" applyAlignment="1">
      <alignment vertical="center" wrapText="1"/>
    </xf>
    <xf numFmtId="3" fontId="9" fillId="4" borderId="9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0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09" xfId="7" applyNumberFormat="1" applyFont="1" applyBorder="1" applyAlignment="1">
      <alignment horizontal="center" vertical="center" wrapText="1"/>
    </xf>
    <xf numFmtId="3" fontId="5" fillId="0" borderId="210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1" xfId="7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38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1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2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2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left" vertical="center" wrapText="1"/>
    </xf>
    <xf numFmtId="3" fontId="29" fillId="0" borderId="154" xfId="0" applyNumberFormat="1" applyFont="1" applyBorder="1" applyAlignment="1">
      <alignment horizontal="right" vertical="center" wrapText="1"/>
    </xf>
    <xf numFmtId="3" fontId="29" fillId="0" borderId="148" xfId="0" applyNumberFormat="1" applyFont="1" applyBorder="1" applyAlignment="1">
      <alignment horizontal="right" vertical="center" wrapText="1"/>
    </xf>
    <xf numFmtId="3" fontId="29" fillId="0" borderId="163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3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5" xfId="0" applyNumberFormat="1" applyFont="1" applyBorder="1" applyAlignment="1">
      <alignment horizontal="right" vertical="center" wrapText="1"/>
    </xf>
    <xf numFmtId="3" fontId="27" fillId="0" borderId="156" xfId="0" applyNumberFormat="1" applyFont="1" applyBorder="1" applyAlignment="1">
      <alignment horizontal="right" vertical="center" wrapText="1"/>
    </xf>
    <xf numFmtId="49" fontId="29" fillId="0" borderId="196" xfId="0" applyNumberFormat="1" applyFont="1" applyBorder="1" applyAlignment="1">
      <alignment horizontal="center" vertical="center" wrapText="1"/>
    </xf>
    <xf numFmtId="0" fontId="29" fillId="0" borderId="109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08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1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left" vertical="center" wrapText="1"/>
    </xf>
    <xf numFmtId="0" fontId="6" fillId="0" borderId="124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13" xfId="0" applyFont="1" applyBorder="1" applyAlignment="1">
      <alignment horizontal="center" vertical="center" wrapText="1"/>
    </xf>
    <xf numFmtId="0" fontId="6" fillId="0" borderId="180" xfId="0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4" xfId="0" applyFont="1" applyBorder="1" applyAlignment="1">
      <alignment horizontal="left" vertical="center" wrapText="1"/>
    </xf>
    <xf numFmtId="0" fontId="9" fillId="0" borderId="110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9" fillId="0" borderId="214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0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5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0" fontId="5" fillId="0" borderId="69" xfId="0" applyFont="1" applyBorder="1" applyAlignment="1">
      <alignment vertical="center"/>
    </xf>
    <xf numFmtId="3" fontId="5" fillId="0" borderId="158" xfId="0" applyNumberFormat="1" applyFont="1" applyBorder="1" applyAlignment="1">
      <alignment vertical="center"/>
    </xf>
    <xf numFmtId="3" fontId="5" fillId="0" borderId="153" xfId="0" applyNumberFormat="1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15" xfId="4" applyNumberFormat="1" applyFont="1" applyFill="1" applyBorder="1" applyAlignment="1">
      <alignment horizontal="right" vertical="center"/>
    </xf>
    <xf numFmtId="0" fontId="5" fillId="0" borderId="81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6" xfId="0" applyFont="1" applyFill="1" applyBorder="1" applyAlignment="1">
      <alignment horizontal="center" vertical="top" wrapText="1"/>
    </xf>
    <xf numFmtId="3" fontId="5" fillId="0" borderId="172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17" xfId="0" applyNumberFormat="1" applyFont="1" applyBorder="1" applyAlignment="1">
      <alignment horizontal="right" vertical="center" wrapText="1"/>
    </xf>
    <xf numFmtId="0" fontId="5" fillId="0" borderId="218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19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0" xfId="7" applyFont="1" applyBorder="1" applyAlignment="1">
      <alignment horizontal="center" vertical="center"/>
    </xf>
    <xf numFmtId="0" fontId="5" fillId="0" borderId="221" xfId="0" applyFont="1" applyBorder="1" applyAlignment="1">
      <alignment vertical="center"/>
    </xf>
    <xf numFmtId="3" fontId="5" fillId="0" borderId="222" xfId="0" applyNumberFormat="1" applyFont="1" applyBorder="1" applyAlignment="1">
      <alignment horizontal="right" vertical="center"/>
    </xf>
    <xf numFmtId="0" fontId="5" fillId="0" borderId="223" xfId="0" applyFont="1" applyBorder="1" applyAlignment="1">
      <alignment horizontal="center" vertical="center"/>
    </xf>
    <xf numFmtId="3" fontId="5" fillId="0" borderId="224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6" fillId="0" borderId="129" xfId="0" applyNumberFormat="1" applyFont="1" applyBorder="1" applyAlignment="1">
      <alignment horizontal="right" vertical="center"/>
    </xf>
    <xf numFmtId="3" fontId="6" fillId="3" borderId="100" xfId="0" applyNumberFormat="1" applyFont="1" applyFill="1" applyBorder="1" applyAlignment="1">
      <alignment horizontal="right" vertical="center"/>
    </xf>
    <xf numFmtId="0" fontId="6" fillId="3" borderId="175" xfId="0" applyFont="1" applyFill="1" applyBorder="1" applyAlignment="1">
      <alignment vertical="center"/>
    </xf>
    <xf numFmtId="0" fontId="6" fillId="3" borderId="226" xfId="0" applyFont="1" applyFill="1" applyBorder="1" applyAlignment="1">
      <alignment vertical="center"/>
    </xf>
    <xf numFmtId="10" fontId="5" fillId="0" borderId="189" xfId="0" applyNumberFormat="1" applyFont="1" applyBorder="1" applyAlignment="1">
      <alignment horizontal="right" vertical="center"/>
    </xf>
    <xf numFmtId="10" fontId="6" fillId="0" borderId="129" xfId="0" applyNumberFormat="1" applyFont="1" applyBorder="1" applyAlignment="1">
      <alignment horizontal="right" vertical="center"/>
    </xf>
    <xf numFmtId="10" fontId="6" fillId="3" borderId="100" xfId="0" applyNumberFormat="1" applyFont="1" applyFill="1" applyBorder="1" applyAlignment="1">
      <alignment horizontal="right" vertical="center"/>
    </xf>
    <xf numFmtId="10" fontId="5" fillId="0" borderId="227" xfId="0" applyNumberFormat="1" applyFont="1" applyBorder="1" applyAlignment="1">
      <alignment horizontal="right" vertical="center"/>
    </xf>
    <xf numFmtId="10" fontId="6" fillId="0" borderId="185" xfId="0" applyNumberFormat="1" applyFont="1" applyBorder="1" applyAlignment="1">
      <alignment horizontal="right" vertical="center"/>
    </xf>
    <xf numFmtId="10" fontId="6" fillId="3" borderId="102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28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29" xfId="0" applyNumberFormat="1" applyFont="1" applyBorder="1" applyAlignment="1">
      <alignment horizontal="right" vertical="center" wrapText="1"/>
    </xf>
    <xf numFmtId="3" fontId="5" fillId="0" borderId="229" xfId="0" applyNumberFormat="1" applyFont="1" applyBorder="1" applyAlignment="1">
      <alignment horizontal="right" vertical="center" wrapText="1"/>
    </xf>
    <xf numFmtId="3" fontId="6" fillId="0" borderId="203" xfId="0" applyNumberFormat="1" applyFont="1" applyBorder="1" applyAlignment="1">
      <alignment horizontal="right" vertical="center" wrapText="1"/>
    </xf>
    <xf numFmtId="3" fontId="5" fillId="0" borderId="230" xfId="0" applyNumberFormat="1" applyFont="1" applyBorder="1" applyAlignment="1">
      <alignment horizontal="right" vertical="center" wrapText="1"/>
    </xf>
    <xf numFmtId="3" fontId="5" fillId="0" borderId="231" xfId="0" applyNumberFormat="1" applyFont="1" applyBorder="1" applyAlignment="1">
      <alignment horizontal="right" vertical="center" wrapText="1"/>
    </xf>
    <xf numFmtId="3" fontId="6" fillId="0" borderId="23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0" xfId="0" applyNumberFormat="1" applyFont="1"/>
    <xf numFmtId="49" fontId="6" fillId="0" borderId="3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12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19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vertical="center"/>
    </xf>
    <xf numFmtId="10" fontId="6" fillId="6" borderId="5" xfId="7" applyNumberFormat="1" applyFont="1" applyFill="1" applyBorder="1" applyAlignment="1">
      <alignment horizontal="right" vertical="center"/>
    </xf>
    <xf numFmtId="0" fontId="6" fillId="6" borderId="120" xfId="7" applyFont="1" applyFill="1" applyBorder="1" applyAlignment="1">
      <alignment vertical="center"/>
    </xf>
    <xf numFmtId="3" fontId="6" fillId="6" borderId="64" xfId="7" applyNumberFormat="1" applyFont="1" applyFill="1" applyBorder="1" applyAlignment="1">
      <alignment horizontal="right" vertical="center"/>
    </xf>
    <xf numFmtId="0" fontId="6" fillId="6" borderId="149" xfId="7" applyFont="1" applyFill="1" applyBorder="1" applyAlignment="1">
      <alignment horizontal="center" vertical="center"/>
    </xf>
    <xf numFmtId="0" fontId="6" fillId="6" borderId="150" xfId="7" applyFont="1" applyFill="1" applyBorder="1" applyAlignment="1">
      <alignment vertical="center"/>
    </xf>
    <xf numFmtId="3" fontId="6" fillId="6" borderId="87" xfId="7" applyNumberFormat="1" applyFont="1" applyFill="1" applyBorder="1" applyAlignment="1">
      <alignment vertical="center"/>
    </xf>
    <xf numFmtId="10" fontId="6" fillId="6" borderId="17" xfId="7" applyNumberFormat="1" applyFont="1" applyFill="1" applyBorder="1" applyAlignment="1">
      <alignment vertical="center"/>
    </xf>
    <xf numFmtId="0" fontId="6" fillId="6" borderId="146" xfId="7" applyFont="1" applyFill="1" applyBorder="1" applyAlignment="1">
      <alignment horizontal="center" vertical="center"/>
    </xf>
    <xf numFmtId="0" fontId="6" fillId="6" borderId="46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horizontal="right" vertical="center"/>
    </xf>
    <xf numFmtId="0" fontId="12" fillId="0" borderId="94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21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3" fillId="3" borderId="213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58" xfId="0" applyNumberFormat="1" applyFont="1" applyFill="1" applyBorder="1" applyAlignment="1">
      <alignment horizontal="right" vertical="center"/>
    </xf>
    <xf numFmtId="3" fontId="5" fillId="0" borderId="36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5" xfId="0" applyNumberFormat="1" applyFont="1" applyBorder="1" applyAlignment="1">
      <alignment horizontal="right" vertical="center"/>
    </xf>
    <xf numFmtId="0" fontId="5" fillId="0" borderId="232" xfId="0" applyFont="1" applyBorder="1" applyAlignment="1">
      <alignment horizontal="justify" vertical="center"/>
    </xf>
    <xf numFmtId="3" fontId="5" fillId="0" borderId="232" xfId="0" applyNumberFormat="1" applyFont="1" applyBorder="1" applyAlignment="1">
      <alignment horizontal="right" vertical="center"/>
    </xf>
    <xf numFmtId="3" fontId="5" fillId="0" borderId="86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3" xfId="0" applyNumberFormat="1" applyFont="1" applyBorder="1" applyAlignment="1">
      <alignment horizontal="right" vertical="center"/>
    </xf>
    <xf numFmtId="0" fontId="5" fillId="0" borderId="86" xfId="0" applyFont="1" applyBorder="1" applyAlignment="1">
      <alignment horizontal="justify" vertical="center"/>
    </xf>
    <xf numFmtId="3" fontId="9" fillId="4" borderId="232" xfId="4" applyNumberFormat="1" applyFont="1" applyFill="1" applyBorder="1" applyAlignment="1">
      <alignment horizontal="right" vertical="center"/>
    </xf>
    <xf numFmtId="3" fontId="9" fillId="4" borderId="232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2" xfId="0" applyNumberFormat="1" applyFont="1" applyBorder="1" applyAlignment="1">
      <alignment horizontal="right" vertical="center" wrapText="1"/>
    </xf>
    <xf numFmtId="3" fontId="5" fillId="0" borderId="79" xfId="0" applyNumberFormat="1" applyFont="1" applyBorder="1" applyAlignment="1">
      <alignment horizontal="right" vertical="center" wrapText="1"/>
    </xf>
    <xf numFmtId="3" fontId="9" fillId="0" borderId="79" xfId="0" applyNumberFormat="1" applyFont="1" applyBorder="1" applyAlignment="1">
      <alignment horizontal="righ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6" fillId="4" borderId="79" xfId="0" applyNumberFormat="1" applyFont="1" applyFill="1" applyBorder="1" applyAlignment="1">
      <alignment horizontal="right" vertical="center" wrapText="1"/>
    </xf>
    <xf numFmtId="3" fontId="5" fillId="0" borderId="219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35" xfId="7" applyFont="1" applyBorder="1" applyAlignment="1">
      <alignment horizontal="center" vertical="center"/>
    </xf>
    <xf numFmtId="0" fontId="5" fillId="0" borderId="236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24" fillId="0" borderId="0" xfId="5" applyNumberFormat="1" applyFont="1" applyFill="1" applyBorder="1"/>
    <xf numFmtId="3" fontId="29" fillId="2" borderId="99" xfId="0" applyNumberFormat="1" applyFont="1" applyFill="1" applyBorder="1" applyAlignment="1">
      <alignment horizontal="right" vertical="center" wrapText="1"/>
    </xf>
    <xf numFmtId="3" fontId="29" fillId="2" borderId="237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Font="1"/>
    <xf numFmtId="3" fontId="5" fillId="0" borderId="125" xfId="7" applyNumberFormat="1" applyFont="1" applyBorder="1" applyAlignment="1">
      <alignment vertical="center"/>
    </xf>
    <xf numFmtId="3" fontId="5" fillId="0" borderId="128" xfId="7" applyNumberFormat="1" applyFont="1" applyBorder="1" applyAlignment="1">
      <alignment vertical="center"/>
    </xf>
    <xf numFmtId="3" fontId="5" fillId="0" borderId="125" xfId="7" applyNumberFormat="1" applyFont="1" applyFill="1" applyBorder="1" applyAlignment="1">
      <alignment vertical="center"/>
    </xf>
    <xf numFmtId="3" fontId="5" fillId="0" borderId="238" xfId="7" applyNumberFormat="1" applyFont="1" applyBorder="1" applyAlignment="1">
      <alignment vertical="center"/>
    </xf>
    <xf numFmtId="3" fontId="5" fillId="0" borderId="165" xfId="0" applyNumberFormat="1" applyFont="1" applyBorder="1" applyAlignment="1">
      <alignment vertical="center"/>
    </xf>
    <xf numFmtId="3" fontId="5" fillId="0" borderId="228" xfId="0" applyNumberFormat="1" applyFont="1" applyBorder="1" applyAlignment="1">
      <alignment vertical="center"/>
    </xf>
    <xf numFmtId="3" fontId="13" fillId="3" borderId="152" xfId="0" applyNumberFormat="1" applyFont="1" applyFill="1" applyBorder="1" applyAlignment="1">
      <alignment horizontal="right" vertical="center"/>
    </xf>
    <xf numFmtId="3" fontId="13" fillId="3" borderId="153" xfId="0" applyNumberFormat="1" applyFont="1" applyFill="1" applyBorder="1" applyAlignment="1">
      <alignment horizontal="right" vertical="center"/>
    </xf>
    <xf numFmtId="10" fontId="9" fillId="5" borderId="67" xfId="7" applyNumberFormat="1" applyFont="1" applyFill="1" applyBorder="1" applyAlignment="1">
      <alignment horizontal="right" vertical="center"/>
    </xf>
    <xf numFmtId="10" fontId="6" fillId="7" borderId="239" xfId="7" applyNumberFormat="1" applyFont="1" applyFill="1" applyBorder="1" applyAlignment="1">
      <alignment horizontal="right" vertical="center"/>
    </xf>
    <xf numFmtId="0" fontId="14" fillId="8" borderId="164" xfId="0" applyFont="1" applyFill="1" applyBorder="1" applyAlignment="1">
      <alignment horizontal="left" vertical="center"/>
    </xf>
    <xf numFmtId="3" fontId="14" fillId="8" borderId="100" xfId="0" applyNumberFormat="1" applyFont="1" applyFill="1" applyBorder="1" applyAlignment="1">
      <alignment horizontal="right" vertical="center"/>
    </xf>
    <xf numFmtId="10" fontId="6" fillId="5" borderId="65" xfId="7" applyNumberFormat="1" applyFont="1" applyFill="1" applyBorder="1" applyAlignment="1">
      <alignment horizontal="right" vertical="center"/>
    </xf>
    <xf numFmtId="3" fontId="5" fillId="0" borderId="81" xfId="0" applyNumberFormat="1" applyFont="1" applyBorder="1" applyAlignment="1">
      <alignment horizontal="right" vertical="center"/>
    </xf>
    <xf numFmtId="3" fontId="23" fillId="0" borderId="0" xfId="4" applyNumberFormat="1" applyFont="1"/>
    <xf numFmtId="49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/>
    </xf>
    <xf numFmtId="0" fontId="5" fillId="0" borderId="240" xfId="0" applyFont="1" applyFill="1" applyBorder="1" applyAlignment="1">
      <alignment horizontal="center" vertical="top" wrapText="1"/>
    </xf>
    <xf numFmtId="3" fontId="6" fillId="0" borderId="217" xfId="0" applyNumberFormat="1" applyFont="1" applyFill="1" applyBorder="1" applyAlignment="1">
      <alignment horizontal="right" vertical="center" wrapText="1"/>
    </xf>
    <xf numFmtId="3" fontId="6" fillId="4" borderId="199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vertical="center"/>
    </xf>
    <xf numFmtId="3" fontId="5" fillId="0" borderId="241" xfId="7" applyNumberFormat="1" applyFont="1" applyBorder="1" applyAlignment="1">
      <alignment horizontal="right" vertical="center"/>
    </xf>
    <xf numFmtId="0" fontId="5" fillId="0" borderId="242" xfId="7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5" xfId="7" applyFont="1" applyBorder="1" applyAlignment="1">
      <alignment vertical="center"/>
    </xf>
    <xf numFmtId="0" fontId="5" fillId="0" borderId="243" xfId="7" applyFont="1" applyBorder="1" applyAlignment="1">
      <alignment vertical="center"/>
    </xf>
    <xf numFmtId="3" fontId="5" fillId="0" borderId="243" xfId="7" applyNumberFormat="1" applyFont="1" applyBorder="1" applyAlignment="1">
      <alignment horizontal="right" vertical="center"/>
    </xf>
    <xf numFmtId="10" fontId="5" fillId="0" borderId="244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4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/>
    </xf>
    <xf numFmtId="0" fontId="5" fillId="0" borderId="132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0" fontId="5" fillId="0" borderId="17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3" fillId="0" borderId="4" xfId="1" applyFont="1" applyBorder="1" applyAlignment="1">
      <alignment vertical="center"/>
    </xf>
    <xf numFmtId="0" fontId="5" fillId="9" borderId="4" xfId="0" applyFont="1" applyFill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3" fontId="5" fillId="0" borderId="197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3" fontId="9" fillId="3" borderId="152" xfId="0" applyNumberFormat="1" applyFont="1" applyFill="1" applyBorder="1" applyAlignment="1">
      <alignment horizontal="right" vertical="center"/>
    </xf>
    <xf numFmtId="3" fontId="9" fillId="3" borderId="76" xfId="0" applyNumberFormat="1" applyFont="1" applyFill="1" applyBorder="1" applyAlignment="1">
      <alignment horizontal="right" vertical="center"/>
    </xf>
    <xf numFmtId="3" fontId="9" fillId="3" borderId="153" xfId="0" applyNumberFormat="1" applyFont="1" applyFill="1" applyBorder="1" applyAlignment="1">
      <alignment horizontal="right" vertical="center"/>
    </xf>
    <xf numFmtId="3" fontId="6" fillId="8" borderId="10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49" fontId="6" fillId="0" borderId="15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3" fontId="5" fillId="0" borderId="172" xfId="0" applyNumberFormat="1" applyFont="1" applyBorder="1" applyAlignment="1">
      <alignment horizontal="right" vertical="top" wrapText="1"/>
    </xf>
    <xf numFmtId="3" fontId="5" fillId="0" borderId="39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49" fontId="5" fillId="0" borderId="248" xfId="0" applyNumberFormat="1" applyFont="1" applyBorder="1" applyAlignment="1">
      <alignment horizontal="center" vertical="center" wrapText="1"/>
    </xf>
    <xf numFmtId="3" fontId="5" fillId="0" borderId="119" xfId="7" applyNumberFormat="1" applyFont="1" applyBorder="1" applyAlignment="1">
      <alignment horizontal="right" vertical="center"/>
    </xf>
    <xf numFmtId="10" fontId="5" fillId="0" borderId="144" xfId="7" applyNumberFormat="1" applyFont="1" applyBorder="1" applyAlignment="1">
      <alignment horizontal="right" vertical="center"/>
    </xf>
    <xf numFmtId="0" fontId="5" fillId="0" borderId="249" xfId="0" applyFont="1" applyBorder="1" applyAlignment="1">
      <alignment vertical="center"/>
    </xf>
    <xf numFmtId="0" fontId="5" fillId="0" borderId="250" xfId="0" applyFont="1" applyBorder="1" applyAlignment="1">
      <alignment horizontal="center" vertical="center"/>
    </xf>
    <xf numFmtId="3" fontId="5" fillId="0" borderId="251" xfId="0" applyNumberFormat="1" applyFont="1" applyBorder="1" applyAlignment="1">
      <alignment horizontal="right" vertical="center"/>
    </xf>
    <xf numFmtId="10" fontId="5" fillId="0" borderId="183" xfId="0" applyNumberFormat="1" applyFont="1" applyBorder="1" applyAlignment="1">
      <alignment horizontal="right" vertical="center"/>
    </xf>
    <xf numFmtId="3" fontId="5" fillId="0" borderId="241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0" fontId="5" fillId="0" borderId="252" xfId="7" applyNumberFormat="1" applyFont="1" applyBorder="1" applyAlignment="1">
      <alignment horizontal="right" vertical="center"/>
    </xf>
    <xf numFmtId="10" fontId="5" fillId="0" borderId="253" xfId="7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3" fontId="5" fillId="0" borderId="231" xfId="7" applyNumberFormat="1" applyFont="1" applyFill="1" applyBorder="1" applyAlignment="1">
      <alignment horizontal="center" vertical="center"/>
    </xf>
    <xf numFmtId="3" fontId="5" fillId="0" borderId="4" xfId="7" applyNumberFormat="1" applyFont="1" applyFill="1" applyBorder="1" applyAlignment="1">
      <alignment horizontal="center" vertical="center"/>
    </xf>
    <xf numFmtId="3" fontId="5" fillId="0" borderId="5" xfId="7" applyNumberFormat="1" applyFont="1" applyFill="1" applyBorder="1" applyAlignment="1">
      <alignment horizontal="center" vertical="center"/>
    </xf>
    <xf numFmtId="3" fontId="5" fillId="0" borderId="208" xfId="7" applyNumberFormat="1" applyFont="1" applyFill="1" applyBorder="1" applyAlignment="1">
      <alignment horizontal="center" vertical="center"/>
    </xf>
    <xf numFmtId="3" fontId="5" fillId="0" borderId="25" xfId="7" applyNumberFormat="1" applyFont="1" applyFill="1" applyBorder="1" applyAlignment="1">
      <alignment horizontal="center" vertical="center"/>
    </xf>
    <xf numFmtId="3" fontId="5" fillId="0" borderId="28" xfId="7" applyNumberFormat="1" applyFont="1" applyFill="1" applyBorder="1" applyAlignment="1">
      <alignment horizontal="center" vertical="center"/>
    </xf>
    <xf numFmtId="3" fontId="5" fillId="0" borderId="215" xfId="7" applyNumberFormat="1" applyFont="1" applyFill="1" applyBorder="1" applyAlignment="1">
      <alignment horizontal="center" vertical="center"/>
    </xf>
    <xf numFmtId="3" fontId="5" fillId="0" borderId="137" xfId="7" applyNumberFormat="1" applyFont="1" applyFill="1" applyBorder="1" applyAlignment="1">
      <alignment horizontal="center" vertical="center"/>
    </xf>
    <xf numFmtId="3" fontId="5" fillId="0" borderId="246" xfId="7" applyNumberFormat="1" applyFont="1" applyFill="1" applyBorder="1" applyAlignment="1">
      <alignment horizontal="center" vertical="center"/>
    </xf>
    <xf numFmtId="3" fontId="5" fillId="0" borderId="247" xfId="7" applyNumberFormat="1" applyFont="1" applyFill="1" applyBorder="1" applyAlignment="1">
      <alignment horizontal="center" vertical="center"/>
    </xf>
    <xf numFmtId="3" fontId="5" fillId="0" borderId="16" xfId="7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10" fontId="5" fillId="0" borderId="65" xfId="7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0" fontId="10" fillId="0" borderId="254" xfId="0" applyNumberFormat="1" applyFont="1" applyBorder="1" applyAlignment="1">
      <alignment vertical="center"/>
    </xf>
    <xf numFmtId="10" fontId="5" fillId="0" borderId="254" xfId="0" applyNumberFormat="1" applyFont="1" applyBorder="1" applyAlignment="1">
      <alignment vertical="center"/>
    </xf>
    <xf numFmtId="10" fontId="5" fillId="0" borderId="255" xfId="0" applyNumberFormat="1" applyFont="1" applyBorder="1" applyAlignment="1">
      <alignment horizontal="right" vertical="center" wrapText="1"/>
    </xf>
    <xf numFmtId="0" fontId="5" fillId="0" borderId="256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10" fontId="5" fillId="0" borderId="254" xfId="0" applyNumberFormat="1" applyFont="1" applyBorder="1" applyAlignment="1">
      <alignment horizontal="right" vertical="center" wrapText="1"/>
    </xf>
    <xf numFmtId="10" fontId="6" fillId="0" borderId="254" xfId="0" applyNumberFormat="1" applyFont="1" applyBorder="1" applyAlignment="1">
      <alignment horizontal="right" vertical="center" wrapText="1"/>
    </xf>
    <xf numFmtId="10" fontId="9" fillId="0" borderId="254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left" vertical="center" wrapText="1"/>
    </xf>
    <xf numFmtId="49" fontId="5" fillId="0" borderId="257" xfId="7" applyNumberFormat="1" applyFont="1" applyBorder="1" applyAlignment="1">
      <alignment horizontal="center" vertical="center"/>
    </xf>
    <xf numFmtId="49" fontId="5" fillId="0" borderId="136" xfId="7" applyNumberFormat="1" applyFont="1" applyBorder="1" applyAlignment="1">
      <alignment horizontal="center" vertical="center"/>
    </xf>
    <xf numFmtId="49" fontId="5" fillId="0" borderId="137" xfId="7" applyNumberFormat="1" applyFont="1" applyBorder="1" applyAlignment="1">
      <alignment horizontal="center" vertical="center"/>
    </xf>
    <xf numFmtId="49" fontId="5" fillId="0" borderId="258" xfId="7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 wrapText="1"/>
    </xf>
    <xf numFmtId="3" fontId="5" fillId="0" borderId="222" xfId="7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205" xfId="0" applyFont="1" applyBorder="1" applyAlignment="1">
      <alignment horizontal="center" vertical="center"/>
    </xf>
    <xf numFmtId="3" fontId="5" fillId="0" borderId="124" xfId="0" applyNumberFormat="1" applyFont="1" applyBorder="1" applyAlignment="1">
      <alignment vertical="center"/>
    </xf>
    <xf numFmtId="3" fontId="5" fillId="0" borderId="108" xfId="0" applyNumberFormat="1" applyFont="1" applyBorder="1" applyAlignment="1">
      <alignment vertical="center"/>
    </xf>
    <xf numFmtId="10" fontId="5" fillId="0" borderId="215" xfId="7" applyNumberFormat="1" applyFont="1" applyBorder="1" applyAlignment="1">
      <alignment horizontal="right" vertical="center"/>
    </xf>
    <xf numFmtId="0" fontId="5" fillId="0" borderId="77" xfId="0" applyFont="1" applyBorder="1" applyAlignment="1">
      <alignment horizontal="center" vertical="center"/>
    </xf>
    <xf numFmtId="0" fontId="5" fillId="0" borderId="259" xfId="0" applyFont="1" applyBorder="1" applyAlignment="1">
      <alignment vertical="center"/>
    </xf>
    <xf numFmtId="3" fontId="5" fillId="0" borderId="260" xfId="0" applyNumberFormat="1" applyFont="1" applyBorder="1" applyAlignment="1">
      <alignment vertical="center"/>
    </xf>
    <xf numFmtId="3" fontId="5" fillId="0" borderId="261" xfId="0" applyNumberFormat="1" applyFont="1" applyBorder="1" applyAlignment="1">
      <alignment vertical="center"/>
    </xf>
    <xf numFmtId="3" fontId="5" fillId="0" borderId="238" xfId="0" applyNumberFormat="1" applyFont="1" applyBorder="1" applyAlignment="1">
      <alignment vertical="center"/>
    </xf>
    <xf numFmtId="0" fontId="5" fillId="0" borderId="62" xfId="0" applyFont="1" applyBorder="1" applyAlignment="1">
      <alignment vertical="center" wrapText="1"/>
    </xf>
    <xf numFmtId="0" fontId="5" fillId="0" borderId="262" xfId="0" applyFont="1" applyBorder="1" applyAlignment="1">
      <alignment horizontal="center" vertical="center"/>
    </xf>
    <xf numFmtId="3" fontId="5" fillId="0" borderId="264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10" fontId="5" fillId="0" borderId="265" xfId="7" applyNumberFormat="1" applyFont="1" applyBorder="1" applyAlignment="1">
      <alignment horizontal="right" vertical="center"/>
    </xf>
    <xf numFmtId="10" fontId="5" fillId="0" borderId="266" xfId="7" applyNumberFormat="1" applyFont="1" applyBorder="1" applyAlignment="1">
      <alignment horizontal="right" vertical="center"/>
    </xf>
    <xf numFmtId="10" fontId="5" fillId="0" borderId="267" xfId="7" applyNumberFormat="1" applyFont="1" applyBorder="1" applyAlignment="1">
      <alignment horizontal="right" vertical="center"/>
    </xf>
    <xf numFmtId="3" fontId="5" fillId="0" borderId="165" xfId="7" applyNumberFormat="1" applyFont="1" applyBorder="1" applyAlignment="1">
      <alignment vertical="center"/>
    </xf>
    <xf numFmtId="0" fontId="5" fillId="0" borderId="263" xfId="0" applyFont="1" applyBorder="1" applyAlignment="1">
      <alignment vertical="center" wrapText="1"/>
    </xf>
    <xf numFmtId="10" fontId="5" fillId="0" borderId="268" xfId="7" applyNumberFormat="1" applyFont="1" applyBorder="1" applyAlignment="1">
      <alignment horizontal="right" vertical="center"/>
    </xf>
    <xf numFmtId="10" fontId="5" fillId="0" borderId="269" xfId="4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10" fontId="5" fillId="0" borderId="270" xfId="4" applyNumberFormat="1" applyFont="1" applyBorder="1" applyAlignment="1">
      <alignment horizontal="right" vertical="center"/>
    </xf>
    <xf numFmtId="49" fontId="9" fillId="4" borderId="6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3" fontId="9" fillId="4" borderId="91" xfId="0" applyNumberFormat="1" applyFont="1" applyFill="1" applyBorder="1" applyAlignment="1">
      <alignment horizontal="right" vertical="center"/>
    </xf>
    <xf numFmtId="10" fontId="9" fillId="4" borderId="217" xfId="4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top" wrapText="1"/>
    </xf>
    <xf numFmtId="3" fontId="5" fillId="0" borderId="208" xfId="7" applyNumberFormat="1" applyFont="1" applyBorder="1" applyAlignment="1">
      <alignment horizontal="center" vertical="center"/>
    </xf>
    <xf numFmtId="3" fontId="5" fillId="0" borderId="32" xfId="7" applyNumberFormat="1" applyFont="1" applyFill="1" applyBorder="1" applyAlignment="1">
      <alignment horizontal="center" vertical="center"/>
    </xf>
    <xf numFmtId="3" fontId="5" fillId="0" borderId="272" xfId="7" applyNumberFormat="1" applyFont="1" applyFill="1" applyBorder="1" applyAlignment="1">
      <alignment horizontal="center" vertical="center"/>
    </xf>
    <xf numFmtId="3" fontId="5" fillId="0" borderId="26" xfId="7" applyNumberFormat="1" applyFont="1" applyFill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87" xfId="7" applyFont="1" applyBorder="1" applyAlignment="1">
      <alignment horizontal="center" vertical="center"/>
    </xf>
    <xf numFmtId="0" fontId="5" fillId="0" borderId="188" xfId="7" applyFont="1" applyBorder="1" applyAlignment="1">
      <alignment horizontal="center" vertical="center"/>
    </xf>
    <xf numFmtId="0" fontId="5" fillId="0" borderId="189" xfId="7" applyFont="1" applyBorder="1" applyAlignment="1">
      <alignment horizontal="center" vertical="center"/>
    </xf>
    <xf numFmtId="0" fontId="5" fillId="0" borderId="190" xfId="7" applyFont="1" applyBorder="1" applyAlignment="1">
      <alignment horizontal="center" vertical="center"/>
    </xf>
    <xf numFmtId="0" fontId="5" fillId="0" borderId="179" xfId="7" applyFont="1" applyBorder="1" applyAlignment="1">
      <alignment horizontal="center" vertical="center"/>
    </xf>
    <xf numFmtId="0" fontId="5" fillId="0" borderId="191" xfId="7" applyFont="1" applyBorder="1" applyAlignment="1">
      <alignment horizontal="center" vertical="center"/>
    </xf>
    <xf numFmtId="0" fontId="6" fillId="0" borderId="176" xfId="0" applyFont="1" applyBorder="1" applyAlignment="1">
      <alignment horizontal="right" vertical="center"/>
    </xf>
    <xf numFmtId="0" fontId="6" fillId="3" borderId="176" xfId="0" applyFont="1" applyFill="1" applyBorder="1" applyAlignment="1">
      <alignment horizontal="right" vertical="center"/>
    </xf>
    <xf numFmtId="0" fontId="6" fillId="0" borderId="225" xfId="0" applyFont="1" applyBorder="1" applyAlignment="1">
      <alignment horizontal="right" vertical="center"/>
    </xf>
    <xf numFmtId="0" fontId="6" fillId="0" borderId="175" xfId="0" applyFont="1" applyBorder="1" applyAlignment="1">
      <alignment horizontal="right" vertical="center"/>
    </xf>
    <xf numFmtId="0" fontId="6" fillId="0" borderId="174" xfId="7" applyFont="1" applyBorder="1" applyAlignment="1">
      <alignment horizontal="right" vertical="center"/>
    </xf>
    <xf numFmtId="0" fontId="6" fillId="0" borderId="175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6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7" xfId="7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1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38" xfId="0" applyFont="1" applyBorder="1" applyAlignment="1">
      <alignment horizontal="center" vertical="center" wrapText="1"/>
    </xf>
    <xf numFmtId="0" fontId="6" fillId="0" borderId="171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173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0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3" fontId="5" fillId="0" borderId="192" xfId="0" applyNumberFormat="1" applyFont="1" applyBorder="1" applyAlignment="1">
      <alignment horizontal="center" vertical="center" wrapText="1"/>
    </xf>
    <xf numFmtId="3" fontId="5" fillId="0" borderId="172" xfId="0" applyNumberFormat="1" applyFont="1" applyBorder="1" applyAlignment="1">
      <alignment horizontal="center" vertical="center" wrapText="1"/>
    </xf>
    <xf numFmtId="3" fontId="5" fillId="0" borderId="79" xfId="0" applyNumberFormat="1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219" xfId="0" applyNumberFormat="1" applyFont="1" applyBorder="1" applyAlignment="1">
      <alignment horizontal="center" vertical="center" wrapText="1"/>
    </xf>
    <xf numFmtId="3" fontId="5" fillId="0" borderId="217" xfId="0" applyNumberFormat="1" applyFont="1" applyBorder="1" applyAlignment="1">
      <alignment horizontal="center" vertical="center" wrapText="1"/>
    </xf>
    <xf numFmtId="3" fontId="6" fillId="2" borderId="80" xfId="0" applyNumberFormat="1" applyFont="1" applyFill="1" applyBorder="1" applyAlignment="1">
      <alignment horizontal="center" vertical="center" wrapText="1"/>
    </xf>
    <xf numFmtId="3" fontId="6" fillId="2" borderId="216" xfId="0" applyNumberFormat="1" applyFont="1" applyFill="1" applyBorder="1" applyAlignment="1">
      <alignment horizontal="center" vertical="center" wrapText="1"/>
    </xf>
    <xf numFmtId="0" fontId="5" fillId="0" borderId="271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199" xfId="0" applyFont="1" applyFill="1" applyBorder="1" applyAlignment="1">
      <alignment horizontal="center" vertical="top" wrapText="1"/>
    </xf>
    <xf numFmtId="3" fontId="6" fillId="2" borderId="2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240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center"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4" fillId="0" borderId="0" xfId="7" applyFont="1" applyBorder="1" applyAlignment="1">
      <alignment horizontal="center" vertical="center"/>
    </xf>
    <xf numFmtId="0" fontId="12" fillId="0" borderId="193" xfId="7" applyFont="1" applyBorder="1" applyAlignment="1">
      <alignment horizontal="center" vertical="center" wrapText="1"/>
    </xf>
    <xf numFmtId="0" fontId="12" fillId="0" borderId="194" xfId="7" applyFont="1" applyBorder="1" applyAlignment="1">
      <alignment horizontal="center" vertical="center" wrapText="1"/>
    </xf>
    <xf numFmtId="0" fontId="12" fillId="0" borderId="139" xfId="7" applyFont="1" applyBorder="1" applyAlignment="1">
      <alignment horizontal="center" vertical="center" wrapText="1"/>
    </xf>
    <xf numFmtId="0" fontId="12" fillId="0" borderId="195" xfId="7" applyFont="1" applyBorder="1" applyAlignment="1">
      <alignment horizontal="center" vertical="center" wrapText="1"/>
    </xf>
    <xf numFmtId="0" fontId="5" fillId="0" borderId="234" xfId="7" applyFont="1" applyBorder="1" applyAlignment="1">
      <alignment horizontal="center" vertical="center" wrapText="1"/>
    </xf>
    <xf numFmtId="0" fontId="5" fillId="0" borderId="208" xfId="7" applyFont="1" applyBorder="1" applyAlignment="1">
      <alignment horizontal="center" vertical="center" wrapText="1"/>
    </xf>
    <xf numFmtId="3" fontId="5" fillId="0" borderId="192" xfId="5" applyNumberFormat="1" applyFont="1" applyFill="1" applyBorder="1" applyAlignment="1">
      <alignment horizontal="center" vertical="center"/>
    </xf>
    <xf numFmtId="3" fontId="5" fillId="0" borderId="172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657" customWidth="1"/>
    <col min="2" max="2" width="42.6640625" style="657" customWidth="1"/>
    <col min="3" max="3" width="12.6640625" style="657" customWidth="1"/>
    <col min="4" max="5" width="12.6640625" style="608" customWidth="1"/>
    <col min="6" max="16384" width="9.109375" style="608"/>
  </cols>
  <sheetData>
    <row r="1" spans="1:253" s="591" customFormat="1" ht="15" customHeight="1" x14ac:dyDescent="0.25">
      <c r="A1" s="590"/>
      <c r="B1" s="590"/>
      <c r="D1" s="592"/>
      <c r="E1" s="593" t="s">
        <v>380</v>
      </c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4"/>
      <c r="AZ1" s="594"/>
      <c r="BA1" s="594"/>
      <c r="BB1" s="594"/>
      <c r="BC1" s="594"/>
      <c r="BD1" s="594"/>
      <c r="BE1" s="594"/>
      <c r="BF1" s="594"/>
      <c r="BG1" s="594"/>
      <c r="BH1" s="594"/>
      <c r="BI1" s="594"/>
      <c r="BJ1" s="594"/>
      <c r="BK1" s="594"/>
      <c r="BL1" s="594"/>
      <c r="BM1" s="594"/>
      <c r="BN1" s="594"/>
      <c r="BO1" s="594"/>
      <c r="BP1" s="594"/>
      <c r="BQ1" s="594"/>
      <c r="BR1" s="594"/>
      <c r="BS1" s="594"/>
      <c r="BT1" s="594"/>
      <c r="BU1" s="594"/>
      <c r="BV1" s="594"/>
      <c r="BW1" s="594"/>
      <c r="BX1" s="594"/>
      <c r="BY1" s="594"/>
      <c r="BZ1" s="594"/>
      <c r="CA1" s="594"/>
      <c r="CB1" s="594"/>
      <c r="CC1" s="594"/>
      <c r="CD1" s="594"/>
      <c r="CE1" s="594"/>
      <c r="CF1" s="594"/>
      <c r="CG1" s="594"/>
      <c r="CH1" s="594"/>
      <c r="CI1" s="594"/>
      <c r="CJ1" s="594"/>
      <c r="CK1" s="594"/>
      <c r="CL1" s="594"/>
      <c r="CM1" s="594"/>
      <c r="CN1" s="594"/>
      <c r="CO1" s="594"/>
      <c r="CP1" s="594"/>
      <c r="CQ1" s="594"/>
      <c r="CR1" s="594"/>
      <c r="CS1" s="594"/>
      <c r="CT1" s="594"/>
      <c r="CU1" s="594"/>
      <c r="CV1" s="594"/>
      <c r="CW1" s="594"/>
      <c r="CX1" s="594"/>
      <c r="CY1" s="594"/>
      <c r="CZ1" s="594"/>
      <c r="DA1" s="594"/>
      <c r="DB1" s="594"/>
      <c r="DC1" s="594"/>
      <c r="DD1" s="594"/>
      <c r="DE1" s="594"/>
      <c r="DF1" s="594"/>
      <c r="DG1" s="594"/>
      <c r="DH1" s="594"/>
      <c r="DI1" s="594"/>
      <c r="DJ1" s="594"/>
      <c r="DK1" s="594"/>
      <c r="DL1" s="594"/>
      <c r="DM1" s="594"/>
      <c r="DN1" s="594"/>
      <c r="DO1" s="594"/>
      <c r="DP1" s="594"/>
      <c r="DQ1" s="594"/>
      <c r="DR1" s="594"/>
      <c r="DS1" s="594"/>
      <c r="DT1" s="594"/>
      <c r="DU1" s="594"/>
      <c r="DV1" s="594"/>
      <c r="DW1" s="594"/>
      <c r="DX1" s="594"/>
      <c r="DY1" s="594"/>
      <c r="DZ1" s="594"/>
      <c r="EA1" s="594"/>
      <c r="EB1" s="594"/>
      <c r="EC1" s="594"/>
      <c r="ED1" s="594"/>
      <c r="EE1" s="594"/>
      <c r="EF1" s="594"/>
      <c r="EG1" s="594"/>
      <c r="EH1" s="594"/>
      <c r="EI1" s="594"/>
      <c r="EJ1" s="594"/>
      <c r="EK1" s="594"/>
      <c r="EL1" s="594"/>
      <c r="EM1" s="594"/>
      <c r="EN1" s="594"/>
      <c r="EO1" s="594"/>
      <c r="EP1" s="594"/>
      <c r="EQ1" s="594"/>
      <c r="ER1" s="594"/>
      <c r="ES1" s="594"/>
      <c r="ET1" s="594"/>
      <c r="EU1" s="594"/>
      <c r="EV1" s="594"/>
      <c r="EW1" s="594"/>
      <c r="EX1" s="594"/>
      <c r="EY1" s="594"/>
      <c r="EZ1" s="594"/>
      <c r="FA1" s="594"/>
      <c r="FB1" s="594"/>
      <c r="FC1" s="594"/>
      <c r="FD1" s="594"/>
      <c r="FE1" s="594"/>
      <c r="FF1" s="594"/>
      <c r="FG1" s="594"/>
      <c r="FH1" s="594"/>
      <c r="FI1" s="594"/>
      <c r="FJ1" s="594"/>
      <c r="FK1" s="594"/>
      <c r="FL1" s="594"/>
      <c r="FM1" s="594"/>
      <c r="FN1" s="594"/>
      <c r="FO1" s="594"/>
      <c r="FP1" s="594"/>
      <c r="FQ1" s="594"/>
      <c r="FR1" s="594"/>
      <c r="FS1" s="594"/>
      <c r="FT1" s="594"/>
      <c r="FU1" s="594"/>
      <c r="FV1" s="594"/>
      <c r="FW1" s="594"/>
      <c r="FX1" s="594"/>
      <c r="FY1" s="594"/>
      <c r="FZ1" s="594"/>
      <c r="GA1" s="594"/>
      <c r="GB1" s="594"/>
      <c r="GC1" s="594"/>
      <c r="GD1" s="594"/>
      <c r="GE1" s="594"/>
      <c r="GF1" s="594"/>
      <c r="GG1" s="594"/>
      <c r="GH1" s="594"/>
      <c r="GI1" s="594"/>
      <c r="GJ1" s="594"/>
      <c r="GK1" s="594"/>
      <c r="GL1" s="594"/>
      <c r="GM1" s="594"/>
      <c r="GN1" s="594"/>
      <c r="GO1" s="594"/>
      <c r="GP1" s="594"/>
      <c r="GQ1" s="594"/>
      <c r="GR1" s="594"/>
      <c r="GS1" s="594"/>
      <c r="GT1" s="594"/>
      <c r="GU1" s="594"/>
      <c r="GV1" s="594"/>
      <c r="GW1" s="594"/>
      <c r="GX1" s="594"/>
      <c r="GY1" s="594"/>
      <c r="GZ1" s="594"/>
      <c r="HA1" s="594"/>
      <c r="HB1" s="594"/>
      <c r="HC1" s="594"/>
      <c r="HD1" s="594"/>
      <c r="HE1" s="594"/>
      <c r="HF1" s="594"/>
      <c r="HG1" s="594"/>
      <c r="HH1" s="594"/>
      <c r="HI1" s="594"/>
      <c r="HJ1" s="594"/>
      <c r="HK1" s="594"/>
      <c r="HL1" s="594"/>
      <c r="HM1" s="594"/>
      <c r="HN1" s="594"/>
      <c r="HO1" s="594"/>
      <c r="HP1" s="594"/>
      <c r="HQ1" s="594"/>
      <c r="HR1" s="594"/>
      <c r="HS1" s="594"/>
      <c r="HT1" s="594"/>
      <c r="HU1" s="594"/>
      <c r="HV1" s="594"/>
      <c r="HW1" s="594"/>
      <c r="HX1" s="594"/>
      <c r="HY1" s="594"/>
      <c r="HZ1" s="594"/>
      <c r="IA1" s="594"/>
      <c r="IB1" s="594"/>
      <c r="IC1" s="594"/>
      <c r="ID1" s="594"/>
      <c r="IE1" s="594"/>
      <c r="IF1" s="594"/>
      <c r="IG1" s="594"/>
      <c r="IH1" s="594"/>
      <c r="II1" s="594"/>
      <c r="IJ1" s="594"/>
      <c r="IK1" s="594"/>
      <c r="IL1" s="594"/>
      <c r="IM1" s="594"/>
      <c r="IN1" s="594"/>
      <c r="IO1" s="594"/>
      <c r="IP1" s="594"/>
      <c r="IQ1" s="594"/>
      <c r="IR1" s="594"/>
      <c r="IS1" s="594"/>
    </row>
    <row r="2" spans="1:253" s="591" customFormat="1" ht="15" customHeight="1" x14ac:dyDescent="0.25">
      <c r="A2" s="590"/>
      <c r="B2" s="590"/>
      <c r="D2" s="592"/>
      <c r="E2" s="5" t="s">
        <v>949</v>
      </c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594"/>
      <c r="BK2" s="594"/>
      <c r="BL2" s="594"/>
      <c r="BM2" s="594"/>
      <c r="BN2" s="594"/>
      <c r="BO2" s="594"/>
      <c r="BP2" s="594"/>
      <c r="BQ2" s="594"/>
      <c r="BR2" s="594"/>
      <c r="BS2" s="594"/>
      <c r="BT2" s="594"/>
      <c r="BU2" s="594"/>
      <c r="BV2" s="594"/>
      <c r="BW2" s="594"/>
      <c r="BX2" s="594"/>
      <c r="BY2" s="594"/>
      <c r="BZ2" s="594"/>
      <c r="CA2" s="594"/>
      <c r="CB2" s="594"/>
      <c r="CC2" s="594"/>
      <c r="CD2" s="594"/>
      <c r="CE2" s="594"/>
      <c r="CF2" s="594"/>
      <c r="CG2" s="594"/>
      <c r="CH2" s="594"/>
      <c r="CI2" s="594"/>
      <c r="CJ2" s="594"/>
      <c r="CK2" s="594"/>
      <c r="CL2" s="594"/>
      <c r="CM2" s="594"/>
      <c r="CN2" s="594"/>
      <c r="CO2" s="594"/>
      <c r="CP2" s="594"/>
      <c r="CQ2" s="594"/>
      <c r="CR2" s="594"/>
      <c r="CS2" s="594"/>
      <c r="CT2" s="594"/>
      <c r="CU2" s="594"/>
      <c r="CV2" s="594"/>
      <c r="CW2" s="594"/>
      <c r="CX2" s="594"/>
      <c r="CY2" s="594"/>
      <c r="CZ2" s="594"/>
      <c r="DA2" s="594"/>
      <c r="DB2" s="594"/>
      <c r="DC2" s="594"/>
      <c r="DD2" s="594"/>
      <c r="DE2" s="594"/>
      <c r="DF2" s="594"/>
      <c r="DG2" s="594"/>
      <c r="DH2" s="594"/>
      <c r="DI2" s="594"/>
      <c r="DJ2" s="594"/>
      <c r="DK2" s="594"/>
      <c r="DL2" s="594"/>
      <c r="DM2" s="594"/>
      <c r="DN2" s="594"/>
      <c r="DO2" s="594"/>
      <c r="DP2" s="594"/>
      <c r="DQ2" s="594"/>
      <c r="DR2" s="594"/>
      <c r="DS2" s="594"/>
      <c r="DT2" s="594"/>
      <c r="DU2" s="594"/>
      <c r="DV2" s="594"/>
      <c r="DW2" s="594"/>
      <c r="DX2" s="594"/>
      <c r="DY2" s="594"/>
      <c r="DZ2" s="594"/>
      <c r="EA2" s="594"/>
      <c r="EB2" s="594"/>
      <c r="EC2" s="594"/>
      <c r="ED2" s="594"/>
      <c r="EE2" s="594"/>
      <c r="EF2" s="594"/>
      <c r="EG2" s="594"/>
      <c r="EH2" s="594"/>
      <c r="EI2" s="594"/>
      <c r="EJ2" s="594"/>
      <c r="EK2" s="594"/>
      <c r="EL2" s="594"/>
      <c r="EM2" s="594"/>
      <c r="EN2" s="594"/>
      <c r="EO2" s="594"/>
      <c r="EP2" s="594"/>
      <c r="EQ2" s="594"/>
      <c r="ER2" s="594"/>
      <c r="ES2" s="594"/>
      <c r="ET2" s="594"/>
      <c r="EU2" s="594"/>
      <c r="EV2" s="594"/>
      <c r="EW2" s="594"/>
      <c r="EX2" s="594"/>
      <c r="EY2" s="594"/>
      <c r="EZ2" s="594"/>
      <c r="FA2" s="594"/>
      <c r="FB2" s="594"/>
      <c r="FC2" s="594"/>
      <c r="FD2" s="594"/>
      <c r="FE2" s="594"/>
      <c r="FF2" s="594"/>
      <c r="FG2" s="594"/>
      <c r="FH2" s="594"/>
      <c r="FI2" s="594"/>
      <c r="FJ2" s="594"/>
      <c r="FK2" s="594"/>
      <c r="FL2" s="594"/>
      <c r="FM2" s="594"/>
      <c r="FN2" s="594"/>
      <c r="FO2" s="594"/>
      <c r="FP2" s="594"/>
      <c r="FQ2" s="594"/>
      <c r="FR2" s="594"/>
      <c r="FS2" s="594"/>
      <c r="FT2" s="594"/>
      <c r="FU2" s="594"/>
      <c r="FV2" s="594"/>
      <c r="FW2" s="594"/>
      <c r="FX2" s="594"/>
      <c r="FY2" s="594"/>
      <c r="FZ2" s="594"/>
      <c r="GA2" s="594"/>
      <c r="GB2" s="594"/>
      <c r="GC2" s="594"/>
      <c r="GD2" s="594"/>
      <c r="GE2" s="594"/>
      <c r="GF2" s="594"/>
      <c r="GG2" s="594"/>
      <c r="GH2" s="594"/>
      <c r="GI2" s="594"/>
      <c r="GJ2" s="594"/>
      <c r="GK2" s="594"/>
      <c r="GL2" s="594"/>
      <c r="GM2" s="594"/>
      <c r="GN2" s="594"/>
      <c r="GO2" s="594"/>
      <c r="GP2" s="594"/>
      <c r="GQ2" s="594"/>
      <c r="GR2" s="594"/>
      <c r="GS2" s="594"/>
      <c r="GT2" s="594"/>
      <c r="GU2" s="594"/>
      <c r="GV2" s="594"/>
      <c r="GW2" s="594"/>
      <c r="GX2" s="594"/>
      <c r="GY2" s="594"/>
      <c r="GZ2" s="594"/>
      <c r="HA2" s="594"/>
      <c r="HB2" s="594"/>
      <c r="HC2" s="594"/>
      <c r="HD2" s="594"/>
      <c r="HE2" s="594"/>
      <c r="HF2" s="594"/>
      <c r="HG2" s="594"/>
      <c r="HH2" s="594"/>
      <c r="HI2" s="594"/>
      <c r="HJ2" s="594"/>
      <c r="HK2" s="594"/>
      <c r="HL2" s="594"/>
      <c r="HM2" s="594"/>
      <c r="HN2" s="594"/>
      <c r="HO2" s="594"/>
      <c r="HP2" s="594"/>
      <c r="HQ2" s="594"/>
      <c r="HR2" s="594"/>
      <c r="HS2" s="594"/>
      <c r="HT2" s="594"/>
      <c r="HU2" s="594"/>
      <c r="HV2" s="594"/>
      <c r="HW2" s="594"/>
      <c r="HX2" s="594"/>
      <c r="HY2" s="594"/>
      <c r="HZ2" s="594"/>
      <c r="IA2" s="594"/>
      <c r="IB2" s="594"/>
      <c r="IC2" s="594"/>
      <c r="ID2" s="594"/>
      <c r="IE2" s="594"/>
      <c r="IF2" s="594"/>
      <c r="IG2" s="594"/>
      <c r="IH2" s="594"/>
      <c r="II2" s="594"/>
      <c r="IJ2" s="594"/>
      <c r="IK2" s="594"/>
      <c r="IL2" s="594"/>
      <c r="IM2" s="594"/>
      <c r="IN2" s="594"/>
      <c r="IO2" s="594"/>
      <c r="IP2" s="594"/>
      <c r="IQ2" s="594"/>
      <c r="IR2" s="594"/>
      <c r="IS2" s="594"/>
    </row>
    <row r="3" spans="1:253" s="591" customFormat="1" ht="15" customHeight="1" x14ac:dyDescent="0.25">
      <c r="A3" s="595"/>
      <c r="B3" s="595"/>
      <c r="C3" s="595"/>
      <c r="D3" s="596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4"/>
      <c r="AF3" s="594"/>
      <c r="AG3" s="594"/>
      <c r="AH3" s="594"/>
      <c r="AI3" s="594"/>
      <c r="AJ3" s="594"/>
      <c r="AK3" s="594"/>
      <c r="AL3" s="594"/>
      <c r="AM3" s="594"/>
      <c r="AN3" s="594"/>
      <c r="AO3" s="594"/>
      <c r="AP3" s="594"/>
      <c r="AQ3" s="594"/>
      <c r="AR3" s="594"/>
      <c r="AS3" s="594"/>
      <c r="AT3" s="594"/>
      <c r="AU3" s="594"/>
      <c r="AV3" s="594"/>
      <c r="AW3" s="594"/>
      <c r="AX3" s="594"/>
      <c r="AY3" s="594"/>
      <c r="AZ3" s="594"/>
      <c r="BA3" s="594"/>
      <c r="BB3" s="594"/>
      <c r="BC3" s="594"/>
      <c r="BD3" s="594"/>
      <c r="BE3" s="594"/>
      <c r="BF3" s="594"/>
      <c r="BG3" s="594"/>
      <c r="BH3" s="594"/>
      <c r="BI3" s="594"/>
      <c r="BJ3" s="594"/>
      <c r="BK3" s="594"/>
      <c r="BL3" s="594"/>
      <c r="BM3" s="594"/>
      <c r="BN3" s="594"/>
      <c r="BO3" s="594"/>
      <c r="BP3" s="594"/>
      <c r="BQ3" s="594"/>
      <c r="BR3" s="594"/>
      <c r="BS3" s="594"/>
      <c r="BT3" s="594"/>
      <c r="BU3" s="594"/>
      <c r="BV3" s="594"/>
      <c r="BW3" s="594"/>
      <c r="BX3" s="594"/>
      <c r="BY3" s="594"/>
      <c r="BZ3" s="594"/>
      <c r="CA3" s="594"/>
      <c r="CB3" s="594"/>
      <c r="CC3" s="594"/>
      <c r="CD3" s="594"/>
      <c r="CE3" s="594"/>
      <c r="CF3" s="594"/>
      <c r="CG3" s="594"/>
      <c r="CH3" s="594"/>
      <c r="CI3" s="594"/>
      <c r="CJ3" s="594"/>
      <c r="CK3" s="594"/>
      <c r="CL3" s="594"/>
      <c r="CM3" s="594"/>
      <c r="CN3" s="594"/>
      <c r="CO3" s="594"/>
      <c r="CP3" s="594"/>
      <c r="CQ3" s="594"/>
      <c r="CR3" s="594"/>
      <c r="CS3" s="594"/>
      <c r="CT3" s="594"/>
      <c r="CU3" s="594"/>
      <c r="CV3" s="594"/>
      <c r="CW3" s="594"/>
      <c r="CX3" s="594"/>
      <c r="CY3" s="594"/>
      <c r="CZ3" s="594"/>
      <c r="DA3" s="594"/>
      <c r="DB3" s="594"/>
      <c r="DC3" s="594"/>
      <c r="DD3" s="594"/>
      <c r="DE3" s="594"/>
      <c r="DF3" s="594"/>
      <c r="DG3" s="594"/>
      <c r="DH3" s="594"/>
      <c r="DI3" s="594"/>
      <c r="DJ3" s="594"/>
      <c r="DK3" s="594"/>
      <c r="DL3" s="594"/>
      <c r="DM3" s="594"/>
      <c r="DN3" s="594"/>
      <c r="DO3" s="594"/>
      <c r="DP3" s="594"/>
      <c r="DQ3" s="594"/>
      <c r="DR3" s="594"/>
      <c r="DS3" s="594"/>
      <c r="DT3" s="594"/>
      <c r="DU3" s="594"/>
      <c r="DV3" s="594"/>
      <c r="DW3" s="594"/>
      <c r="DX3" s="594"/>
      <c r="DY3" s="594"/>
      <c r="DZ3" s="594"/>
      <c r="EA3" s="594"/>
      <c r="EB3" s="594"/>
      <c r="EC3" s="594"/>
      <c r="ED3" s="594"/>
      <c r="EE3" s="594"/>
      <c r="EF3" s="594"/>
      <c r="EG3" s="594"/>
      <c r="EH3" s="594"/>
      <c r="EI3" s="594"/>
      <c r="EJ3" s="594"/>
      <c r="EK3" s="594"/>
      <c r="EL3" s="594"/>
      <c r="EM3" s="594"/>
      <c r="EN3" s="594"/>
      <c r="EO3" s="594"/>
      <c r="EP3" s="594"/>
      <c r="EQ3" s="594"/>
      <c r="ER3" s="594"/>
      <c r="ES3" s="594"/>
      <c r="ET3" s="594"/>
      <c r="EU3" s="594"/>
      <c r="EV3" s="594"/>
      <c r="EW3" s="594"/>
      <c r="EX3" s="594"/>
      <c r="EY3" s="594"/>
      <c r="EZ3" s="594"/>
      <c r="FA3" s="594"/>
      <c r="FB3" s="594"/>
      <c r="FC3" s="594"/>
      <c r="FD3" s="594"/>
      <c r="FE3" s="594"/>
      <c r="FF3" s="594"/>
      <c r="FG3" s="594"/>
      <c r="FH3" s="594"/>
      <c r="FI3" s="594"/>
      <c r="FJ3" s="594"/>
      <c r="FK3" s="594"/>
      <c r="FL3" s="594"/>
      <c r="FM3" s="594"/>
      <c r="FN3" s="594"/>
      <c r="FO3" s="594"/>
      <c r="FP3" s="594"/>
      <c r="FQ3" s="594"/>
      <c r="FR3" s="594"/>
      <c r="FS3" s="594"/>
      <c r="FT3" s="594"/>
      <c r="FU3" s="594"/>
      <c r="FV3" s="594"/>
      <c r="FW3" s="594"/>
      <c r="FX3" s="594"/>
      <c r="FY3" s="594"/>
      <c r="FZ3" s="594"/>
      <c r="GA3" s="594"/>
      <c r="GB3" s="594"/>
      <c r="GC3" s="594"/>
      <c r="GD3" s="594"/>
      <c r="GE3" s="594"/>
      <c r="GF3" s="594"/>
      <c r="GG3" s="594"/>
      <c r="GH3" s="594"/>
      <c r="GI3" s="594"/>
      <c r="GJ3" s="594"/>
      <c r="GK3" s="594"/>
      <c r="GL3" s="594"/>
      <c r="GM3" s="594"/>
      <c r="GN3" s="594"/>
      <c r="GO3" s="594"/>
      <c r="GP3" s="594"/>
      <c r="GQ3" s="594"/>
      <c r="GR3" s="594"/>
      <c r="GS3" s="594"/>
      <c r="GT3" s="594"/>
      <c r="GU3" s="594"/>
      <c r="GV3" s="594"/>
      <c r="GW3" s="594"/>
      <c r="GX3" s="594"/>
      <c r="GY3" s="594"/>
      <c r="GZ3" s="594"/>
      <c r="HA3" s="594"/>
      <c r="HB3" s="594"/>
      <c r="HC3" s="594"/>
      <c r="HD3" s="594"/>
      <c r="HE3" s="594"/>
      <c r="HF3" s="594"/>
      <c r="HG3" s="594"/>
      <c r="HH3" s="594"/>
      <c r="HI3" s="594"/>
      <c r="HJ3" s="594"/>
      <c r="HK3" s="594"/>
      <c r="HL3" s="594"/>
      <c r="HM3" s="594"/>
      <c r="HN3" s="594"/>
      <c r="HO3" s="594"/>
      <c r="HP3" s="594"/>
      <c r="HQ3" s="594"/>
      <c r="HR3" s="594"/>
      <c r="HS3" s="594"/>
      <c r="HT3" s="594"/>
      <c r="HU3" s="594"/>
      <c r="HV3" s="594"/>
      <c r="HW3" s="594"/>
      <c r="HX3" s="594"/>
      <c r="HY3" s="594"/>
      <c r="HZ3" s="594"/>
      <c r="IA3" s="594"/>
      <c r="IB3" s="594"/>
      <c r="IC3" s="594"/>
      <c r="ID3" s="594"/>
      <c r="IE3" s="594"/>
      <c r="IF3" s="594"/>
      <c r="IG3" s="594"/>
      <c r="IH3" s="594"/>
      <c r="II3" s="594"/>
      <c r="IJ3" s="594"/>
      <c r="IK3" s="594"/>
      <c r="IL3" s="594"/>
      <c r="IM3" s="594"/>
      <c r="IN3" s="594"/>
      <c r="IO3" s="594"/>
      <c r="IP3" s="594"/>
      <c r="IQ3" s="594"/>
      <c r="IR3" s="594"/>
      <c r="IS3" s="594"/>
    </row>
    <row r="4" spans="1:253" s="591" customFormat="1" ht="15" customHeight="1" x14ac:dyDescent="0.25">
      <c r="A4" s="1007" t="s">
        <v>762</v>
      </c>
      <c r="B4" s="1008"/>
      <c r="C4" s="1008"/>
      <c r="D4" s="1008"/>
      <c r="E4" s="1008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4"/>
      <c r="BQ4" s="594"/>
      <c r="BR4" s="594"/>
      <c r="BS4" s="594"/>
      <c r="BT4" s="594"/>
      <c r="BU4" s="594"/>
      <c r="BV4" s="594"/>
      <c r="BW4" s="594"/>
      <c r="BX4" s="594"/>
      <c r="BY4" s="594"/>
      <c r="BZ4" s="594"/>
      <c r="CA4" s="594"/>
      <c r="CB4" s="594"/>
      <c r="CC4" s="594"/>
      <c r="CD4" s="594"/>
      <c r="CE4" s="594"/>
      <c r="CF4" s="594"/>
      <c r="CG4" s="594"/>
      <c r="CH4" s="594"/>
      <c r="CI4" s="594"/>
      <c r="CJ4" s="594"/>
      <c r="CK4" s="594"/>
      <c r="CL4" s="594"/>
      <c r="CM4" s="594"/>
      <c r="CN4" s="594"/>
      <c r="CO4" s="594"/>
      <c r="CP4" s="594"/>
      <c r="CQ4" s="594"/>
      <c r="CR4" s="594"/>
      <c r="CS4" s="594"/>
      <c r="CT4" s="594"/>
      <c r="CU4" s="594"/>
      <c r="CV4" s="594"/>
      <c r="CW4" s="594"/>
      <c r="CX4" s="594"/>
      <c r="CY4" s="594"/>
      <c r="CZ4" s="594"/>
      <c r="DA4" s="594"/>
      <c r="DB4" s="594"/>
      <c r="DC4" s="594"/>
      <c r="DD4" s="594"/>
      <c r="DE4" s="594"/>
      <c r="DF4" s="594"/>
      <c r="DG4" s="594"/>
      <c r="DH4" s="594"/>
      <c r="DI4" s="594"/>
      <c r="DJ4" s="594"/>
      <c r="DK4" s="594"/>
      <c r="DL4" s="594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4"/>
      <c r="FM4" s="594"/>
      <c r="FN4" s="594"/>
      <c r="FO4" s="594"/>
      <c r="FP4" s="594"/>
      <c r="FQ4" s="594"/>
      <c r="FR4" s="594"/>
      <c r="FS4" s="594"/>
      <c r="FT4" s="594"/>
      <c r="FU4" s="594"/>
      <c r="FV4" s="594"/>
      <c r="FW4" s="594"/>
      <c r="FX4" s="594"/>
      <c r="FY4" s="594"/>
      <c r="FZ4" s="594"/>
      <c r="GA4" s="594"/>
      <c r="GB4" s="594"/>
      <c r="GC4" s="594"/>
      <c r="GD4" s="594"/>
      <c r="GE4" s="594"/>
      <c r="GF4" s="594"/>
      <c r="GG4" s="594"/>
      <c r="GH4" s="594"/>
      <c r="GI4" s="594"/>
      <c r="GJ4" s="594"/>
      <c r="GK4" s="594"/>
      <c r="GL4" s="594"/>
      <c r="GM4" s="594"/>
      <c r="GN4" s="594"/>
      <c r="GO4" s="594"/>
      <c r="GP4" s="594"/>
      <c r="GQ4" s="594"/>
      <c r="GR4" s="594"/>
      <c r="GS4" s="594"/>
      <c r="GT4" s="594"/>
      <c r="GU4" s="594"/>
      <c r="GV4" s="594"/>
      <c r="GW4" s="594"/>
      <c r="GX4" s="594"/>
      <c r="GY4" s="594"/>
      <c r="GZ4" s="594"/>
      <c r="HA4" s="594"/>
      <c r="HB4" s="594"/>
      <c r="HC4" s="594"/>
      <c r="HD4" s="594"/>
      <c r="HE4" s="594"/>
      <c r="HF4" s="594"/>
      <c r="HG4" s="594"/>
      <c r="HH4" s="594"/>
      <c r="HI4" s="594"/>
      <c r="HJ4" s="594"/>
      <c r="HK4" s="594"/>
      <c r="HL4" s="594"/>
      <c r="HM4" s="594"/>
      <c r="HN4" s="594"/>
      <c r="HO4" s="594"/>
      <c r="HP4" s="594"/>
      <c r="HQ4" s="594"/>
      <c r="HR4" s="594"/>
      <c r="HS4" s="594"/>
      <c r="HT4" s="594"/>
      <c r="HU4" s="594"/>
      <c r="HV4" s="594"/>
      <c r="HW4" s="594"/>
      <c r="HX4" s="594"/>
      <c r="HY4" s="594"/>
      <c r="HZ4" s="594"/>
      <c r="IA4" s="594"/>
      <c r="IB4" s="594"/>
      <c r="IC4" s="594"/>
      <c r="ID4" s="594"/>
      <c r="IE4" s="594"/>
      <c r="IF4" s="594"/>
      <c r="IG4" s="594"/>
      <c r="IH4" s="594"/>
      <c r="II4" s="594"/>
      <c r="IJ4" s="594"/>
      <c r="IK4" s="594"/>
      <c r="IL4" s="594"/>
      <c r="IM4" s="594"/>
      <c r="IN4" s="594"/>
      <c r="IO4" s="594"/>
      <c r="IP4" s="594"/>
      <c r="IQ4" s="594"/>
      <c r="IR4" s="594"/>
      <c r="IS4" s="594"/>
    </row>
    <row r="5" spans="1:253" s="591" customFormat="1" ht="15" customHeight="1" thickBot="1" x14ac:dyDescent="0.3">
      <c r="A5" s="597"/>
      <c r="B5" s="597"/>
      <c r="D5" s="592"/>
      <c r="E5" s="5" t="s">
        <v>520</v>
      </c>
      <c r="F5" s="594"/>
      <c r="G5" s="594"/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594"/>
      <c r="AH5" s="594"/>
      <c r="AI5" s="594"/>
      <c r="AJ5" s="594"/>
      <c r="AK5" s="594"/>
      <c r="AL5" s="594"/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W5" s="594"/>
      <c r="AX5" s="594"/>
      <c r="AY5" s="594"/>
      <c r="AZ5" s="594"/>
      <c r="BA5" s="594"/>
      <c r="BB5" s="594"/>
      <c r="BC5" s="594"/>
      <c r="BD5" s="594"/>
      <c r="BE5" s="594"/>
      <c r="BF5" s="594"/>
      <c r="BG5" s="594"/>
      <c r="BH5" s="594"/>
      <c r="BI5" s="594"/>
      <c r="BJ5" s="594"/>
      <c r="BK5" s="594"/>
      <c r="BL5" s="594"/>
      <c r="BM5" s="594"/>
      <c r="BN5" s="594"/>
      <c r="BO5" s="594"/>
      <c r="BP5" s="594"/>
      <c r="BQ5" s="594"/>
      <c r="BR5" s="594"/>
      <c r="BS5" s="594"/>
      <c r="BT5" s="594"/>
      <c r="BU5" s="594"/>
      <c r="BV5" s="594"/>
      <c r="BW5" s="594"/>
      <c r="BX5" s="594"/>
      <c r="BY5" s="594"/>
      <c r="BZ5" s="594"/>
      <c r="CA5" s="594"/>
      <c r="CB5" s="594"/>
      <c r="CC5" s="594"/>
      <c r="CD5" s="594"/>
      <c r="CE5" s="594"/>
      <c r="CF5" s="594"/>
      <c r="CG5" s="594"/>
      <c r="CH5" s="594"/>
      <c r="CI5" s="594"/>
      <c r="CJ5" s="594"/>
      <c r="CK5" s="594"/>
      <c r="CL5" s="594"/>
      <c r="CM5" s="594"/>
      <c r="CN5" s="594"/>
      <c r="CO5" s="594"/>
      <c r="CP5" s="594"/>
      <c r="CQ5" s="594"/>
      <c r="CR5" s="594"/>
      <c r="CS5" s="594"/>
      <c r="CT5" s="594"/>
      <c r="CU5" s="594"/>
      <c r="CV5" s="594"/>
      <c r="CW5" s="594"/>
      <c r="CX5" s="594"/>
      <c r="CY5" s="594"/>
      <c r="CZ5" s="594"/>
      <c r="DA5" s="594"/>
      <c r="DB5" s="594"/>
      <c r="DC5" s="594"/>
      <c r="DD5" s="594"/>
      <c r="DE5" s="594"/>
      <c r="DF5" s="594"/>
      <c r="DG5" s="594"/>
      <c r="DH5" s="594"/>
      <c r="DI5" s="594"/>
      <c r="DJ5" s="594"/>
      <c r="DK5" s="594"/>
      <c r="DL5" s="594"/>
      <c r="DM5" s="594"/>
      <c r="DN5" s="594"/>
      <c r="DO5" s="594"/>
      <c r="DP5" s="594"/>
      <c r="DQ5" s="594"/>
      <c r="DR5" s="594"/>
      <c r="DS5" s="594"/>
      <c r="DT5" s="594"/>
      <c r="DU5" s="594"/>
      <c r="DV5" s="594"/>
      <c r="DW5" s="594"/>
      <c r="DX5" s="594"/>
      <c r="DY5" s="594"/>
      <c r="DZ5" s="594"/>
      <c r="EA5" s="594"/>
      <c r="EB5" s="594"/>
      <c r="EC5" s="594"/>
      <c r="ED5" s="594"/>
      <c r="EE5" s="594"/>
      <c r="EF5" s="594"/>
      <c r="EG5" s="594"/>
      <c r="EH5" s="594"/>
      <c r="EI5" s="594"/>
      <c r="EJ5" s="594"/>
      <c r="EK5" s="594"/>
      <c r="EL5" s="594"/>
      <c r="EM5" s="594"/>
      <c r="EN5" s="594"/>
      <c r="EO5" s="594"/>
      <c r="EP5" s="594"/>
      <c r="EQ5" s="594"/>
      <c r="ER5" s="594"/>
      <c r="ES5" s="594"/>
      <c r="ET5" s="594"/>
      <c r="EU5" s="594"/>
      <c r="EV5" s="594"/>
      <c r="EW5" s="594"/>
      <c r="EX5" s="594"/>
      <c r="EY5" s="594"/>
      <c r="EZ5" s="594"/>
      <c r="FA5" s="594"/>
      <c r="FB5" s="594"/>
      <c r="FC5" s="594"/>
      <c r="FD5" s="594"/>
      <c r="FE5" s="594"/>
      <c r="FF5" s="594"/>
      <c r="FG5" s="594"/>
      <c r="FH5" s="594"/>
      <c r="FI5" s="594"/>
      <c r="FJ5" s="594"/>
      <c r="FK5" s="594"/>
      <c r="FL5" s="594"/>
      <c r="FM5" s="594"/>
      <c r="FN5" s="594"/>
      <c r="FO5" s="594"/>
      <c r="FP5" s="594"/>
      <c r="FQ5" s="594"/>
      <c r="FR5" s="594"/>
      <c r="FS5" s="594"/>
      <c r="FT5" s="594"/>
      <c r="FU5" s="594"/>
      <c r="FV5" s="594"/>
      <c r="FW5" s="594"/>
      <c r="FX5" s="594"/>
      <c r="FY5" s="594"/>
      <c r="FZ5" s="594"/>
      <c r="GA5" s="594"/>
      <c r="GB5" s="594"/>
      <c r="GC5" s="594"/>
      <c r="GD5" s="594"/>
      <c r="GE5" s="594"/>
      <c r="GF5" s="594"/>
      <c r="GG5" s="594"/>
      <c r="GH5" s="594"/>
      <c r="GI5" s="594"/>
      <c r="GJ5" s="594"/>
      <c r="GK5" s="594"/>
      <c r="GL5" s="594"/>
      <c r="GM5" s="594"/>
      <c r="GN5" s="594"/>
      <c r="GO5" s="594"/>
      <c r="GP5" s="594"/>
      <c r="GQ5" s="594"/>
      <c r="GR5" s="594"/>
      <c r="GS5" s="594"/>
      <c r="GT5" s="594"/>
      <c r="GU5" s="594"/>
      <c r="GV5" s="594"/>
      <c r="GW5" s="594"/>
      <c r="GX5" s="594"/>
      <c r="GY5" s="594"/>
      <c r="GZ5" s="594"/>
      <c r="HA5" s="594"/>
      <c r="HB5" s="594"/>
      <c r="HC5" s="594"/>
      <c r="HD5" s="594"/>
      <c r="HE5" s="594"/>
      <c r="HF5" s="594"/>
      <c r="HG5" s="594"/>
      <c r="HH5" s="594"/>
      <c r="HI5" s="594"/>
      <c r="HJ5" s="594"/>
      <c r="HK5" s="594"/>
      <c r="HL5" s="594"/>
      <c r="HM5" s="594"/>
      <c r="HN5" s="594"/>
      <c r="HO5" s="594"/>
      <c r="HP5" s="594"/>
      <c r="HQ5" s="594"/>
      <c r="HR5" s="594"/>
      <c r="HS5" s="594"/>
      <c r="HT5" s="594"/>
      <c r="HU5" s="594"/>
      <c r="HV5" s="594"/>
      <c r="HW5" s="594"/>
      <c r="HX5" s="594"/>
      <c r="HY5" s="594"/>
      <c r="HZ5" s="594"/>
      <c r="IA5" s="594"/>
      <c r="IB5" s="594"/>
      <c r="IC5" s="594"/>
      <c r="ID5" s="594"/>
      <c r="IE5" s="594"/>
      <c r="IF5" s="594"/>
      <c r="IG5" s="594"/>
      <c r="IH5" s="594"/>
      <c r="II5" s="594"/>
      <c r="IJ5" s="594"/>
      <c r="IK5" s="594"/>
      <c r="IL5" s="594"/>
      <c r="IM5" s="594"/>
      <c r="IN5" s="594"/>
      <c r="IO5" s="594"/>
      <c r="IP5" s="594"/>
      <c r="IQ5" s="594"/>
      <c r="IR5" s="594"/>
      <c r="IS5" s="594"/>
    </row>
    <row r="6" spans="1:253" s="591" customFormat="1" ht="48.6" thickTop="1" x14ac:dyDescent="0.25">
      <c r="A6" s="598" t="s">
        <v>138</v>
      </c>
      <c r="B6" s="599" t="s">
        <v>121</v>
      </c>
      <c r="C6" s="600" t="s">
        <v>136</v>
      </c>
      <c r="D6" s="601" t="s">
        <v>20</v>
      </c>
      <c r="E6" s="602" t="s">
        <v>454</v>
      </c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4"/>
      <c r="AJ6" s="594"/>
      <c r="AK6" s="594"/>
      <c r="AL6" s="594"/>
      <c r="AM6" s="594"/>
      <c r="AN6" s="594"/>
      <c r="AO6" s="594"/>
      <c r="AP6" s="594"/>
      <c r="AQ6" s="594"/>
      <c r="AR6" s="594"/>
      <c r="AS6" s="594"/>
      <c r="AT6" s="594"/>
      <c r="AU6" s="594"/>
      <c r="AV6" s="594"/>
      <c r="AW6" s="594"/>
      <c r="AX6" s="594"/>
      <c r="AY6" s="594"/>
      <c r="AZ6" s="594"/>
      <c r="BA6" s="594"/>
      <c r="BB6" s="594"/>
      <c r="BC6" s="594"/>
      <c r="BD6" s="594"/>
      <c r="BE6" s="594"/>
      <c r="BF6" s="594"/>
      <c r="BG6" s="594"/>
      <c r="BH6" s="594"/>
      <c r="BI6" s="594"/>
      <c r="BJ6" s="594"/>
      <c r="BK6" s="594"/>
      <c r="BL6" s="594"/>
      <c r="BM6" s="594"/>
      <c r="BN6" s="594"/>
      <c r="BO6" s="594"/>
      <c r="BP6" s="594"/>
      <c r="BQ6" s="594"/>
      <c r="BR6" s="594"/>
      <c r="BS6" s="594"/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594"/>
      <c r="CM6" s="594"/>
      <c r="CN6" s="594"/>
      <c r="CO6" s="594"/>
      <c r="CP6" s="594"/>
      <c r="CQ6" s="594"/>
      <c r="CR6" s="594"/>
      <c r="CS6" s="594"/>
      <c r="CT6" s="594"/>
      <c r="CU6" s="594"/>
      <c r="CV6" s="594"/>
      <c r="CW6" s="594"/>
      <c r="CX6" s="594"/>
      <c r="CY6" s="594"/>
      <c r="CZ6" s="594"/>
      <c r="DA6" s="594"/>
      <c r="DB6" s="594"/>
      <c r="DC6" s="594"/>
      <c r="DD6" s="594"/>
      <c r="DE6" s="594"/>
      <c r="DF6" s="594"/>
      <c r="DG6" s="594"/>
      <c r="DH6" s="594"/>
      <c r="DI6" s="594"/>
      <c r="DJ6" s="594"/>
      <c r="DK6" s="594"/>
      <c r="DL6" s="594"/>
      <c r="DM6" s="594"/>
      <c r="DN6" s="594"/>
      <c r="DO6" s="594"/>
      <c r="DP6" s="594"/>
      <c r="DQ6" s="594"/>
      <c r="DR6" s="594"/>
      <c r="DS6" s="594"/>
      <c r="DT6" s="594"/>
      <c r="DU6" s="594"/>
      <c r="DV6" s="594"/>
      <c r="DW6" s="594"/>
      <c r="DX6" s="594"/>
      <c r="DY6" s="594"/>
      <c r="DZ6" s="594"/>
      <c r="EA6" s="594"/>
      <c r="EB6" s="594"/>
      <c r="EC6" s="594"/>
      <c r="ED6" s="594"/>
      <c r="EE6" s="594"/>
      <c r="EF6" s="594"/>
      <c r="EG6" s="594"/>
      <c r="EH6" s="594"/>
      <c r="EI6" s="594"/>
      <c r="EJ6" s="594"/>
      <c r="EK6" s="594"/>
      <c r="EL6" s="594"/>
      <c r="EM6" s="594"/>
      <c r="EN6" s="594"/>
      <c r="EO6" s="594"/>
      <c r="EP6" s="594"/>
      <c r="EQ6" s="594"/>
      <c r="ER6" s="594"/>
      <c r="ES6" s="594"/>
      <c r="ET6" s="594"/>
      <c r="EU6" s="594"/>
      <c r="EV6" s="594"/>
      <c r="EW6" s="594"/>
      <c r="EX6" s="594"/>
      <c r="EY6" s="594"/>
      <c r="EZ6" s="594"/>
      <c r="FA6" s="594"/>
      <c r="FB6" s="594"/>
      <c r="FC6" s="594"/>
      <c r="FD6" s="594"/>
      <c r="FE6" s="594"/>
      <c r="FF6" s="594"/>
      <c r="FG6" s="594"/>
      <c r="FH6" s="594"/>
      <c r="FI6" s="594"/>
      <c r="FJ6" s="594"/>
      <c r="FK6" s="594"/>
      <c r="FL6" s="594"/>
      <c r="FM6" s="594"/>
      <c r="FN6" s="594"/>
      <c r="FO6" s="594"/>
      <c r="FP6" s="594"/>
      <c r="FQ6" s="594"/>
      <c r="FR6" s="594"/>
      <c r="FS6" s="594"/>
      <c r="FT6" s="594"/>
      <c r="FU6" s="594"/>
      <c r="FV6" s="594"/>
      <c r="FW6" s="594"/>
      <c r="FX6" s="594"/>
      <c r="FY6" s="594"/>
      <c r="FZ6" s="594"/>
      <c r="GA6" s="594"/>
      <c r="GB6" s="594"/>
      <c r="GC6" s="594"/>
      <c r="GD6" s="594"/>
      <c r="GE6" s="594"/>
      <c r="GF6" s="594"/>
      <c r="GG6" s="594"/>
      <c r="GH6" s="594"/>
      <c r="GI6" s="594"/>
      <c r="GJ6" s="594"/>
      <c r="GK6" s="594"/>
      <c r="GL6" s="594"/>
      <c r="GM6" s="594"/>
      <c r="GN6" s="594"/>
      <c r="GO6" s="594"/>
      <c r="GP6" s="594"/>
      <c r="GQ6" s="594"/>
      <c r="GR6" s="594"/>
      <c r="GS6" s="594"/>
      <c r="GT6" s="594"/>
      <c r="GU6" s="594"/>
      <c r="GV6" s="594"/>
      <c r="GW6" s="594"/>
      <c r="GX6" s="594"/>
      <c r="GY6" s="594"/>
      <c r="GZ6" s="594"/>
      <c r="HA6" s="594"/>
      <c r="HB6" s="594"/>
      <c r="HC6" s="594"/>
      <c r="HD6" s="594"/>
      <c r="HE6" s="594"/>
      <c r="HF6" s="594"/>
      <c r="HG6" s="594"/>
      <c r="HH6" s="594"/>
      <c r="HI6" s="594"/>
      <c r="HJ6" s="594"/>
      <c r="HK6" s="594"/>
      <c r="HL6" s="594"/>
      <c r="HM6" s="594"/>
      <c r="HN6" s="594"/>
      <c r="HO6" s="594"/>
      <c r="HP6" s="594"/>
      <c r="HQ6" s="594"/>
      <c r="HR6" s="594"/>
      <c r="HS6" s="594"/>
      <c r="HT6" s="594"/>
      <c r="HU6" s="594"/>
      <c r="HV6" s="594"/>
      <c r="HW6" s="594"/>
      <c r="HX6" s="594"/>
      <c r="HY6" s="594"/>
      <c r="HZ6" s="594"/>
      <c r="IA6" s="594"/>
      <c r="IB6" s="594"/>
      <c r="IC6" s="594"/>
      <c r="ID6" s="594"/>
      <c r="IE6" s="594"/>
      <c r="IF6" s="594"/>
      <c r="IG6" s="594"/>
      <c r="IH6" s="594"/>
      <c r="II6" s="594"/>
      <c r="IJ6" s="594"/>
      <c r="IK6" s="594"/>
      <c r="IL6" s="594"/>
      <c r="IM6" s="594"/>
      <c r="IN6" s="594"/>
      <c r="IO6" s="594"/>
      <c r="IP6" s="594"/>
      <c r="IQ6" s="594"/>
      <c r="IR6" s="594"/>
      <c r="IS6" s="594"/>
    </row>
    <row r="7" spans="1:253" ht="15" customHeight="1" thickBot="1" x14ac:dyDescent="0.3">
      <c r="A7" s="603" t="s">
        <v>438</v>
      </c>
      <c r="B7" s="604" t="s">
        <v>452</v>
      </c>
      <c r="C7" s="605" t="s">
        <v>440</v>
      </c>
      <c r="D7" s="606" t="s">
        <v>441</v>
      </c>
      <c r="E7" s="607" t="s">
        <v>453</v>
      </c>
    </row>
    <row r="8" spans="1:253" ht="15" customHeight="1" thickTop="1" x14ac:dyDescent="0.25">
      <c r="A8" s="609" t="s">
        <v>59</v>
      </c>
      <c r="B8" s="610" t="s">
        <v>272</v>
      </c>
      <c r="C8" s="611">
        <f>'2.sz. melléklet'!C8+'25.sz. melléklet'!C8</f>
        <v>335214</v>
      </c>
      <c r="D8" s="611">
        <f>'2.sz. melléklet'!D8+'25.sz. melléklet'!D8</f>
        <v>0</v>
      </c>
      <c r="E8" s="612">
        <f>'2.sz. melléklet'!E8+'25.sz. melléklet'!E8</f>
        <v>0</v>
      </c>
    </row>
    <row r="9" spans="1:253" ht="15" customHeight="1" x14ac:dyDescent="0.25">
      <c r="A9" s="613" t="s">
        <v>60</v>
      </c>
      <c r="B9" s="614" t="s">
        <v>273</v>
      </c>
      <c r="C9" s="615">
        <f>'2.sz. melléklet'!C9+'25.sz. melléklet'!C9</f>
        <v>2088728640</v>
      </c>
      <c r="D9" s="615">
        <f>'2.sz. melléklet'!D9+'25.sz. melléklet'!D9</f>
        <v>0</v>
      </c>
      <c r="E9" s="616">
        <f>'2.sz. melléklet'!E9+'25.sz. melléklet'!E9</f>
        <v>2186596571</v>
      </c>
    </row>
    <row r="10" spans="1:253" ht="15" customHeight="1" x14ac:dyDescent="0.25">
      <c r="A10" s="613" t="s">
        <v>61</v>
      </c>
      <c r="B10" s="614" t="s">
        <v>274</v>
      </c>
      <c r="C10" s="615">
        <f>'2.sz. melléklet'!C10+'25.sz. melléklet'!C10</f>
        <v>26710000</v>
      </c>
      <c r="D10" s="615">
        <f>'2.sz. melléklet'!D10+'25.sz. melléklet'!D10</f>
        <v>0</v>
      </c>
      <c r="E10" s="616">
        <f>'2.sz. melléklet'!E10+'25.sz. melléklet'!E10</f>
        <v>26710000</v>
      </c>
    </row>
    <row r="11" spans="1:253" ht="15" customHeight="1" x14ac:dyDescent="0.25">
      <c r="A11" s="613" t="s">
        <v>62</v>
      </c>
      <c r="B11" s="614" t="s">
        <v>275</v>
      </c>
      <c r="C11" s="615">
        <f>'2.sz. melléklet'!C11+'25.sz. melléklet'!C11</f>
        <v>0</v>
      </c>
      <c r="D11" s="615">
        <f>'2.sz. melléklet'!D11+'25.sz. melléklet'!D11</f>
        <v>0</v>
      </c>
      <c r="E11" s="616">
        <f>'2.sz. melléklet'!E11+'25.sz. melléklet'!E11</f>
        <v>0</v>
      </c>
    </row>
    <row r="12" spans="1:253" ht="22.8" x14ac:dyDescent="0.25">
      <c r="A12" s="617" t="s">
        <v>63</v>
      </c>
      <c r="B12" s="618" t="s">
        <v>286</v>
      </c>
      <c r="C12" s="619">
        <f>'2.sz. melléklet'!C12+'25.sz. melléklet'!C12</f>
        <v>2115773854</v>
      </c>
      <c r="D12" s="619">
        <f>'2.sz. melléklet'!D12+'25.sz. melléklet'!D12</f>
        <v>0</v>
      </c>
      <c r="E12" s="620">
        <f>'2.sz. melléklet'!E12+'25.sz. melléklet'!E12</f>
        <v>2213306571</v>
      </c>
    </row>
    <row r="13" spans="1:253" ht="15" customHeight="1" x14ac:dyDescent="0.25">
      <c r="A13" s="613" t="s">
        <v>64</v>
      </c>
      <c r="B13" s="614" t="s">
        <v>276</v>
      </c>
      <c r="C13" s="615">
        <f>'2.sz. melléklet'!C13+'25.sz. melléklet'!C13</f>
        <v>0</v>
      </c>
      <c r="D13" s="615">
        <f>'2.sz. melléklet'!D13+'25.sz. melléklet'!D13</f>
        <v>0</v>
      </c>
      <c r="E13" s="616">
        <f>'2.sz. melléklet'!E13+'25.sz. melléklet'!E13</f>
        <v>0</v>
      </c>
    </row>
    <row r="14" spans="1:253" ht="15" customHeight="1" x14ac:dyDescent="0.25">
      <c r="A14" s="613" t="s">
        <v>65</v>
      </c>
      <c r="B14" s="614" t="s">
        <v>277</v>
      </c>
      <c r="C14" s="615">
        <f>'2.sz. melléklet'!C14+'25.sz. melléklet'!C14</f>
        <v>0</v>
      </c>
      <c r="D14" s="615">
        <f>'2.sz. melléklet'!D14+'25.sz. melléklet'!D14</f>
        <v>0</v>
      </c>
      <c r="E14" s="616">
        <f>'2.sz. melléklet'!E14+'25.sz. melléklet'!E14</f>
        <v>0</v>
      </c>
    </row>
    <row r="15" spans="1:253" ht="22.8" x14ac:dyDescent="0.25">
      <c r="A15" s="617" t="s">
        <v>66</v>
      </c>
      <c r="B15" s="618" t="s">
        <v>287</v>
      </c>
      <c r="C15" s="619">
        <f>'2.sz. melléklet'!C15+'25.sz. melléklet'!C15</f>
        <v>0</v>
      </c>
      <c r="D15" s="619">
        <f>'2.sz. melléklet'!D15+'25.sz. melléklet'!D15</f>
        <v>0</v>
      </c>
      <c r="E15" s="620">
        <f>'2.sz. melléklet'!E15+'25.sz. melléklet'!E15</f>
        <v>0</v>
      </c>
    </row>
    <row r="16" spans="1:253" ht="15" customHeight="1" x14ac:dyDescent="0.25">
      <c r="A16" s="613" t="s">
        <v>67</v>
      </c>
      <c r="B16" s="614" t="s">
        <v>484</v>
      </c>
      <c r="C16" s="615">
        <f>'2.sz. melléklet'!C16+'25.sz. melléklet'!C16</f>
        <v>0</v>
      </c>
      <c r="D16" s="615">
        <f>'2.sz. melléklet'!D16+'25.sz. melléklet'!D16</f>
        <v>0</v>
      </c>
      <c r="E16" s="616">
        <f>'2.sz. melléklet'!E16+'25.sz. melléklet'!E16</f>
        <v>0</v>
      </c>
    </row>
    <row r="17" spans="1:5" ht="15" customHeight="1" x14ac:dyDescent="0.25">
      <c r="A17" s="613" t="s">
        <v>68</v>
      </c>
      <c r="B17" s="614" t="s">
        <v>278</v>
      </c>
      <c r="C17" s="615">
        <f>'2.sz. melléklet'!C17+'25.sz. melléklet'!C17</f>
        <v>98395</v>
      </c>
      <c r="D17" s="615">
        <f>'2.sz. melléklet'!D17+'25.sz. melléklet'!D17</f>
        <v>0</v>
      </c>
      <c r="E17" s="616">
        <f>'2.sz. melléklet'!E17+'25.sz. melléklet'!E17</f>
        <v>112310</v>
      </c>
    </row>
    <row r="18" spans="1:5" ht="15" customHeight="1" x14ac:dyDescent="0.25">
      <c r="A18" s="613" t="s">
        <v>122</v>
      </c>
      <c r="B18" s="614" t="s">
        <v>279</v>
      </c>
      <c r="C18" s="615">
        <f>'2.sz. melléklet'!C18+'25.sz. melléklet'!C18</f>
        <v>128740922</v>
      </c>
      <c r="D18" s="615">
        <f>'2.sz. melléklet'!D18+'25.sz. melléklet'!D18</f>
        <v>0</v>
      </c>
      <c r="E18" s="616">
        <f>'2.sz. melléklet'!E18+'25.sz. melléklet'!E18</f>
        <v>212696291</v>
      </c>
    </row>
    <row r="19" spans="1:5" ht="15" customHeight="1" x14ac:dyDescent="0.25">
      <c r="A19" s="613" t="s">
        <v>69</v>
      </c>
      <c r="B19" s="614" t="s">
        <v>280</v>
      </c>
      <c r="C19" s="615">
        <f>'2.sz. melléklet'!C19+'25.sz. melléklet'!C19</f>
        <v>0</v>
      </c>
      <c r="D19" s="615">
        <f>'2.sz. melléklet'!D19+'25.sz. melléklet'!D19</f>
        <v>0</v>
      </c>
      <c r="E19" s="616">
        <f>'2.sz. melléklet'!E19+'25.sz. melléklet'!E19</f>
        <v>0</v>
      </c>
    </row>
    <row r="20" spans="1:5" ht="18" customHeight="1" x14ac:dyDescent="0.25">
      <c r="A20" s="617" t="s">
        <v>123</v>
      </c>
      <c r="B20" s="618" t="s">
        <v>489</v>
      </c>
      <c r="C20" s="619">
        <f>'2.sz. melléklet'!C20+'25.sz. melléklet'!C20</f>
        <v>128839317</v>
      </c>
      <c r="D20" s="619">
        <f>'2.sz. melléklet'!D20+'25.sz. melléklet'!D20</f>
        <v>0</v>
      </c>
      <c r="E20" s="620">
        <f>'2.sz. melléklet'!E20+'25.sz. melléklet'!E20</f>
        <v>212808601</v>
      </c>
    </row>
    <row r="21" spans="1:5" ht="15" customHeight="1" x14ac:dyDescent="0.25">
      <c r="A21" s="613" t="s">
        <v>124</v>
      </c>
      <c r="B21" s="614" t="s">
        <v>281</v>
      </c>
      <c r="C21" s="615">
        <f>'2.sz. melléklet'!C21+'25.sz. melléklet'!C21</f>
        <v>12640473</v>
      </c>
      <c r="D21" s="615">
        <f>'2.sz. melléklet'!D21+'25.sz. melléklet'!D21</f>
        <v>0</v>
      </c>
      <c r="E21" s="616">
        <f>'2.sz. melléklet'!E21+'25.sz. melléklet'!E21</f>
        <v>16221519</v>
      </c>
    </row>
    <row r="22" spans="1:5" ht="15" customHeight="1" x14ac:dyDescent="0.25">
      <c r="A22" s="613" t="s">
        <v>125</v>
      </c>
      <c r="B22" s="614" t="s">
        <v>282</v>
      </c>
      <c r="C22" s="615">
        <f>'2.sz. melléklet'!C22+'25.sz. melléklet'!C22</f>
        <v>15689275</v>
      </c>
      <c r="D22" s="615">
        <f>'2.sz. melléklet'!D22+'25.sz. melléklet'!D22</f>
        <v>0</v>
      </c>
      <c r="E22" s="616">
        <f>'2.sz. melléklet'!E22+'25.sz. melléklet'!E22</f>
        <v>32106003</v>
      </c>
    </row>
    <row r="23" spans="1:5" ht="15" customHeight="1" x14ac:dyDescent="0.25">
      <c r="A23" s="613" t="s">
        <v>70</v>
      </c>
      <c r="B23" s="614" t="s">
        <v>283</v>
      </c>
      <c r="C23" s="615">
        <f>'2.sz. melléklet'!C23+'25.sz. melléklet'!C23</f>
        <v>80530</v>
      </c>
      <c r="D23" s="615">
        <f>'2.sz. melléklet'!D23+'25.sz. melléklet'!D23</f>
        <v>0</v>
      </c>
      <c r="E23" s="616">
        <f>'2.sz. melléklet'!E23+'25.sz. melléklet'!E23</f>
        <v>10465246</v>
      </c>
    </row>
    <row r="24" spans="1:5" ht="18" customHeight="1" x14ac:dyDescent="0.25">
      <c r="A24" s="617" t="s">
        <v>126</v>
      </c>
      <c r="B24" s="618" t="s">
        <v>288</v>
      </c>
      <c r="C24" s="619">
        <f>'2.sz. melléklet'!C24+'25.sz. melléklet'!C24</f>
        <v>28410278</v>
      </c>
      <c r="D24" s="619">
        <f>'2.sz. melléklet'!D24+'25.sz. melléklet'!D24</f>
        <v>0</v>
      </c>
      <c r="E24" s="620">
        <f>'2.sz. melléklet'!E24+'25.sz. melléklet'!E24</f>
        <v>58792768</v>
      </c>
    </row>
    <row r="25" spans="1:5" ht="12.6" x14ac:dyDescent="0.25">
      <c r="A25" s="617" t="s">
        <v>127</v>
      </c>
      <c r="B25" s="618" t="s">
        <v>485</v>
      </c>
      <c r="C25" s="619">
        <f>'2.sz. melléklet'!C25+'25.sz. melléklet'!C25</f>
        <v>0</v>
      </c>
      <c r="D25" s="619">
        <f>'2.sz. melléklet'!D25+'25.sz. melléklet'!D25</f>
        <v>0</v>
      </c>
      <c r="E25" s="620">
        <f>'2.sz. melléklet'!E25+'25.sz. melléklet'!E25</f>
        <v>437622</v>
      </c>
    </row>
    <row r="26" spans="1:5" ht="18" customHeight="1" thickBot="1" x14ac:dyDescent="0.3">
      <c r="A26" s="621" t="s">
        <v>58</v>
      </c>
      <c r="B26" s="622" t="s">
        <v>284</v>
      </c>
      <c r="C26" s="623">
        <f>'2.sz. melléklet'!C26+'25.sz. melléklet'!C26</f>
        <v>909535</v>
      </c>
      <c r="D26" s="624">
        <f>'2.sz. melléklet'!D26+'25.sz. melléklet'!D26</f>
        <v>0</v>
      </c>
      <c r="E26" s="625">
        <f>'2.sz. melléklet'!E26+'25.sz. melléklet'!E26</f>
        <v>991366</v>
      </c>
    </row>
    <row r="27" spans="1:5" ht="18" customHeight="1" thickTop="1" thickBot="1" x14ac:dyDescent="0.3">
      <c r="A27" s="626" t="s">
        <v>128</v>
      </c>
      <c r="B27" s="627" t="s">
        <v>285</v>
      </c>
      <c r="C27" s="842">
        <f>C12+C15+C20+C24+C25+C26</f>
        <v>2273932984</v>
      </c>
      <c r="D27" s="841">
        <f>D12+D15+D20+D24+D25+D26</f>
        <v>0</v>
      </c>
      <c r="E27" s="629">
        <f>E12+E15+E20+E24+E25+E26</f>
        <v>2486336928</v>
      </c>
    </row>
    <row r="28" spans="1:5" ht="15" customHeight="1" thickTop="1" thickBot="1" x14ac:dyDescent="0.3">
      <c r="A28" s="630"/>
      <c r="B28" s="631"/>
      <c r="C28" s="632"/>
      <c r="D28" s="632"/>
      <c r="E28" s="632"/>
    </row>
    <row r="29" spans="1:5" ht="48.6" thickTop="1" x14ac:dyDescent="0.25">
      <c r="A29" s="598" t="s">
        <v>138</v>
      </c>
      <c r="B29" s="599" t="s">
        <v>21</v>
      </c>
      <c r="C29" s="600" t="s">
        <v>136</v>
      </c>
      <c r="D29" s="601" t="s">
        <v>20</v>
      </c>
      <c r="E29" s="602" t="s">
        <v>454</v>
      </c>
    </row>
    <row r="30" spans="1:5" ht="15" customHeight="1" thickBot="1" x14ac:dyDescent="0.3">
      <c r="A30" s="603" t="s">
        <v>438</v>
      </c>
      <c r="B30" s="604" t="s">
        <v>439</v>
      </c>
      <c r="C30" s="605" t="s">
        <v>440</v>
      </c>
      <c r="D30" s="606" t="s">
        <v>441</v>
      </c>
      <c r="E30" s="607" t="s">
        <v>442</v>
      </c>
    </row>
    <row r="31" spans="1:5" ht="15" customHeight="1" thickTop="1" x14ac:dyDescent="0.25">
      <c r="A31" s="613" t="s">
        <v>71</v>
      </c>
      <c r="B31" s="614" t="s">
        <v>289</v>
      </c>
      <c r="C31" s="633">
        <f>'2.sz. melléklet'!C31+'25.sz. melléklet'!C31</f>
        <v>1881350414</v>
      </c>
      <c r="D31" s="633">
        <f>'2.sz. melléklet'!D31+'25.sz. melléklet'!D31</f>
        <v>0</v>
      </c>
      <c r="E31" s="634">
        <f>'2.sz. melléklet'!E31+'25.sz. melléklet'!E31</f>
        <v>1881350414</v>
      </c>
    </row>
    <row r="32" spans="1:5" ht="15" customHeight="1" x14ac:dyDescent="0.25">
      <c r="A32" s="613" t="s">
        <v>72</v>
      </c>
      <c r="B32" s="614" t="s">
        <v>290</v>
      </c>
      <c r="C32" s="635">
        <f>'2.sz. melléklet'!C32+'25.sz. melléklet'!C32</f>
        <v>113426692</v>
      </c>
      <c r="D32" s="635">
        <f>'2.sz. melléklet'!D32+'25.sz. melléklet'!D32</f>
        <v>0</v>
      </c>
      <c r="E32" s="636">
        <f>'2.sz. melléklet'!E32+'25.sz. melléklet'!E32</f>
        <v>113426692</v>
      </c>
    </row>
    <row r="33" spans="1:5" ht="15" customHeight="1" x14ac:dyDescent="0.25">
      <c r="A33" s="613" t="s">
        <v>73</v>
      </c>
      <c r="B33" s="614" t="s">
        <v>291</v>
      </c>
      <c r="C33" s="635">
        <f>'2.sz. melléklet'!C33+'25.sz. melléklet'!C33</f>
        <v>185012133</v>
      </c>
      <c r="D33" s="635">
        <f>'2.sz. melléklet'!D33+'25.sz. melléklet'!D33</f>
        <v>0</v>
      </c>
      <c r="E33" s="636">
        <f>'2.sz. melléklet'!E33+'25.sz. melléklet'!E33</f>
        <v>185012133</v>
      </c>
    </row>
    <row r="34" spans="1:5" ht="15" customHeight="1" x14ac:dyDescent="0.25">
      <c r="A34" s="613" t="s">
        <v>74</v>
      </c>
      <c r="B34" s="614" t="s">
        <v>292</v>
      </c>
      <c r="C34" s="635">
        <f>'2.sz. melléklet'!C34+'25.sz. melléklet'!C34</f>
        <v>14693817</v>
      </c>
      <c r="D34" s="635">
        <f>'2.sz. melléklet'!D34+'25.sz. melléklet'!D34</f>
        <v>0</v>
      </c>
      <c r="E34" s="636">
        <f>'2.sz. melléklet'!E34+'25.sz. melléklet'!E34</f>
        <v>14116802</v>
      </c>
    </row>
    <row r="35" spans="1:5" ht="15" customHeight="1" x14ac:dyDescent="0.25">
      <c r="A35" s="613" t="s">
        <v>129</v>
      </c>
      <c r="B35" s="614" t="s">
        <v>293</v>
      </c>
      <c r="C35" s="635">
        <f>'2.sz. melléklet'!C35+'25.sz. melléklet'!C35</f>
        <v>0</v>
      </c>
      <c r="D35" s="635">
        <f>'2.sz. melléklet'!D35+'25.sz. melléklet'!D35</f>
        <v>0</v>
      </c>
      <c r="E35" s="636">
        <f>'2.sz. melléklet'!E35+'25.sz. melléklet'!E35</f>
        <v>0</v>
      </c>
    </row>
    <row r="36" spans="1:5" ht="15" customHeight="1" x14ac:dyDescent="0.25">
      <c r="A36" s="613" t="s">
        <v>130</v>
      </c>
      <c r="B36" s="614" t="s">
        <v>294</v>
      </c>
      <c r="C36" s="637">
        <f>'2.sz. melléklet'!C36+'25.sz. melléklet'!C36</f>
        <v>-577015</v>
      </c>
      <c r="D36" s="637">
        <f>'2.sz. melléklet'!D36+'25.sz. melléklet'!D36</f>
        <v>0</v>
      </c>
      <c r="E36" s="638">
        <f>'2.sz. melléklet'!E36+'25.sz. melléklet'!E36</f>
        <v>202296610</v>
      </c>
    </row>
    <row r="37" spans="1:5" ht="18" customHeight="1" thickBot="1" x14ac:dyDescent="0.3">
      <c r="A37" s="639" t="s">
        <v>117</v>
      </c>
      <c r="B37" s="640" t="s">
        <v>295</v>
      </c>
      <c r="C37" s="641">
        <f>SUM(C31:C36)</f>
        <v>2193906041</v>
      </c>
      <c r="D37" s="642">
        <v>0</v>
      </c>
      <c r="E37" s="643">
        <f>SUM(E31:E36)</f>
        <v>2396202651</v>
      </c>
    </row>
    <row r="38" spans="1:5" ht="9.75" customHeight="1" thickTop="1" x14ac:dyDescent="0.25">
      <c r="A38" s="644"/>
      <c r="B38" s="645"/>
      <c r="C38" s="646"/>
      <c r="D38" s="646"/>
      <c r="E38" s="646"/>
    </row>
    <row r="39" spans="1:5" ht="15" customHeight="1" x14ac:dyDescent="0.25">
      <c r="A39" s="644"/>
      <c r="B39" s="645"/>
      <c r="C39" s="647"/>
      <c r="D39" s="647"/>
      <c r="E39" s="593" t="s">
        <v>387</v>
      </c>
    </row>
    <row r="40" spans="1:5" ht="15" customHeight="1" x14ac:dyDescent="0.25">
      <c r="A40" s="644"/>
      <c r="B40" s="645"/>
      <c r="C40" s="647"/>
      <c r="D40" s="647"/>
      <c r="E40" s="593" t="str">
        <f>E2</f>
        <v>a  6/2021. (V.28.) önkormányzati rendelethez</v>
      </c>
    </row>
    <row r="41" spans="1:5" ht="15" customHeight="1" x14ac:dyDescent="0.25">
      <c r="A41" s="644"/>
      <c r="B41" s="645"/>
      <c r="C41" s="648"/>
      <c r="D41" s="648"/>
      <c r="E41" s="648"/>
    </row>
    <row r="42" spans="1:5" ht="15" customHeight="1" thickBot="1" x14ac:dyDescent="0.3">
      <c r="A42" s="644"/>
      <c r="B42" s="645"/>
      <c r="C42" s="648"/>
      <c r="D42" s="648"/>
      <c r="E42" s="5" t="s">
        <v>520</v>
      </c>
    </row>
    <row r="43" spans="1:5" ht="48.6" thickTop="1" x14ac:dyDescent="0.25">
      <c r="A43" s="598" t="s">
        <v>138</v>
      </c>
      <c r="B43" s="599" t="s">
        <v>21</v>
      </c>
      <c r="C43" s="600" t="s">
        <v>136</v>
      </c>
      <c r="D43" s="601" t="s">
        <v>20</v>
      </c>
      <c r="E43" s="602" t="s">
        <v>454</v>
      </c>
    </row>
    <row r="44" spans="1:5" ht="15" customHeight="1" thickBot="1" x14ac:dyDescent="0.3">
      <c r="A44" s="603" t="s">
        <v>438</v>
      </c>
      <c r="B44" s="604" t="s">
        <v>439</v>
      </c>
      <c r="C44" s="605" t="s">
        <v>440</v>
      </c>
      <c r="D44" s="606" t="s">
        <v>441</v>
      </c>
      <c r="E44" s="607" t="s">
        <v>453</v>
      </c>
    </row>
    <row r="45" spans="1:5" ht="15" customHeight="1" thickTop="1" x14ac:dyDescent="0.25">
      <c r="A45" s="649" t="s">
        <v>131</v>
      </c>
      <c r="B45" s="650" t="s">
        <v>296</v>
      </c>
      <c r="C45" s="633">
        <f>'2.sz. melléklet'!C45+'25.sz. melléklet'!C45</f>
        <v>567193</v>
      </c>
      <c r="D45" s="633">
        <f>'2.sz. melléklet'!D45+'25.sz. melléklet'!D45</f>
        <v>0</v>
      </c>
      <c r="E45" s="634">
        <f>'2.sz. melléklet'!E45+'25.sz. melléklet'!E45</f>
        <v>4126242</v>
      </c>
    </row>
    <row r="46" spans="1:5" ht="15" customHeight="1" x14ac:dyDescent="0.25">
      <c r="A46" s="613" t="s">
        <v>75</v>
      </c>
      <c r="B46" s="614" t="s">
        <v>297</v>
      </c>
      <c r="C46" s="635">
        <f>'2.sz. melléklet'!C46+'25.sz. melléklet'!C46</f>
        <v>4650487</v>
      </c>
      <c r="D46" s="635">
        <f>'2.sz. melléklet'!D46+'25.sz. melléklet'!D46</f>
        <v>0</v>
      </c>
      <c r="E46" s="636">
        <f>'2.sz. melléklet'!E46+'25.sz. melléklet'!E46</f>
        <v>4223834</v>
      </c>
    </row>
    <row r="47" spans="1:5" ht="15" customHeight="1" x14ac:dyDescent="0.25">
      <c r="A47" s="613" t="s">
        <v>118</v>
      </c>
      <c r="B47" s="614" t="s">
        <v>298</v>
      </c>
      <c r="C47" s="635">
        <f>'2.sz. melléklet'!C47+'25.sz. melléklet'!C47</f>
        <v>2673136</v>
      </c>
      <c r="D47" s="635">
        <f>'2.sz. melléklet'!D47+'25.sz. melléklet'!D47</f>
        <v>0</v>
      </c>
      <c r="E47" s="636">
        <f>'2.sz. melléklet'!E47+'25.sz. melléklet'!E47</f>
        <v>7255988</v>
      </c>
    </row>
    <row r="48" spans="1:5" ht="18" customHeight="1" x14ac:dyDescent="0.25">
      <c r="A48" s="617" t="s">
        <v>132</v>
      </c>
      <c r="B48" s="618" t="s">
        <v>299</v>
      </c>
      <c r="C48" s="651">
        <f>'2.sz. melléklet'!C48+'25.sz. melléklet'!C48</f>
        <v>7890816</v>
      </c>
      <c r="D48" s="651">
        <f>'2.sz. melléklet'!D48+'25.sz. melléklet'!D48</f>
        <v>0</v>
      </c>
      <c r="E48" s="652">
        <f>'2.sz. melléklet'!E48+'25.sz. melléklet'!E48</f>
        <v>15606064</v>
      </c>
    </row>
    <row r="49" spans="1:5" ht="22.8" x14ac:dyDescent="0.25">
      <c r="A49" s="617" t="s">
        <v>119</v>
      </c>
      <c r="B49" s="618" t="s">
        <v>486</v>
      </c>
      <c r="C49" s="651">
        <f>'2.sz. melléklet'!C49+'25.sz. melléklet'!C49</f>
        <v>0</v>
      </c>
      <c r="D49" s="651">
        <f>'2.sz. melléklet'!D49+'25.sz. melléklet'!D49</f>
        <v>0</v>
      </c>
      <c r="E49" s="652">
        <f>'2.sz. melléklet'!E49+'25.sz. melléklet'!E49</f>
        <v>0</v>
      </c>
    </row>
    <row r="50" spans="1:5" ht="18" customHeight="1" thickBot="1" x14ac:dyDescent="0.3">
      <c r="A50" s="621" t="s">
        <v>76</v>
      </c>
      <c r="B50" s="622" t="s">
        <v>487</v>
      </c>
      <c r="C50" s="653">
        <f>'2.sz. melléklet'!C50+'25.sz. melléklet'!C50</f>
        <v>72136127</v>
      </c>
      <c r="D50" s="653">
        <f>'2.sz. melléklet'!D50+'25.sz. melléklet'!D50</f>
        <v>0</v>
      </c>
      <c r="E50" s="654">
        <f>'2.sz. melléklet'!E50+'25.sz. melléklet'!E50</f>
        <v>74528213</v>
      </c>
    </row>
    <row r="51" spans="1:5" ht="18" customHeight="1" thickTop="1" thickBot="1" x14ac:dyDescent="0.3">
      <c r="A51" s="626" t="s">
        <v>77</v>
      </c>
      <c r="B51" s="655" t="s">
        <v>488</v>
      </c>
      <c r="C51" s="628">
        <f>C37+C48+C49+C50</f>
        <v>2273932984</v>
      </c>
      <c r="D51" s="656">
        <v>0</v>
      </c>
      <c r="E51" s="629">
        <f>E37+E48+E49+E50</f>
        <v>2486336928</v>
      </c>
    </row>
    <row r="52" spans="1:5" ht="13.8" thickTop="1" x14ac:dyDescent="0.25">
      <c r="C52" s="658"/>
      <c r="D52" s="658"/>
      <c r="E52" s="658"/>
    </row>
    <row r="53" spans="1:5" x14ac:dyDescent="0.25">
      <c r="C53" s="658"/>
      <c r="D53" s="658"/>
      <c r="E53" s="658"/>
    </row>
    <row r="54" spans="1:5" x14ac:dyDescent="0.25">
      <c r="C54" s="659"/>
      <c r="D54" s="659"/>
      <c r="E54" s="659"/>
    </row>
    <row r="55" spans="1:5" x14ac:dyDescent="0.25">
      <c r="C55" s="659"/>
      <c r="D55" s="659"/>
      <c r="E55" s="659"/>
    </row>
    <row r="56" spans="1:5" x14ac:dyDescent="0.25">
      <c r="C56" s="659"/>
      <c r="D56" s="659"/>
      <c r="E56" s="659"/>
    </row>
    <row r="57" spans="1:5" x14ac:dyDescent="0.25">
      <c r="C57" s="659"/>
      <c r="D57" s="659"/>
      <c r="E57" s="659"/>
    </row>
    <row r="58" spans="1:5" x14ac:dyDescent="0.25">
      <c r="C58" s="659"/>
      <c r="D58" s="659"/>
      <c r="E58" s="659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1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392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6/2021. (V.28.)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1009" t="s">
        <v>771</v>
      </c>
      <c r="B4" s="1009"/>
      <c r="C4" s="1009"/>
      <c r="D4" s="1009"/>
      <c r="E4" s="1009"/>
      <c r="F4" s="1009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520</v>
      </c>
    </row>
    <row r="6" spans="1:6" s="15" customFormat="1" ht="24.6" thickTop="1" x14ac:dyDescent="0.25">
      <c r="A6" s="29" t="s">
        <v>138</v>
      </c>
      <c r="B6" s="30" t="s">
        <v>120</v>
      </c>
      <c r="C6" s="30" t="s">
        <v>133</v>
      </c>
      <c r="D6" s="30" t="s">
        <v>134</v>
      </c>
      <c r="E6" s="30" t="s">
        <v>135</v>
      </c>
      <c r="F6" s="31" t="s">
        <v>137</v>
      </c>
    </row>
    <row r="7" spans="1:6" s="15" customFormat="1" ht="13.5" customHeight="1" thickBot="1" x14ac:dyDescent="0.3">
      <c r="A7" s="46" t="s">
        <v>438</v>
      </c>
      <c r="B7" s="47" t="s">
        <v>452</v>
      </c>
      <c r="C7" s="47" t="s">
        <v>440</v>
      </c>
      <c r="D7" s="47" t="s">
        <v>441</v>
      </c>
      <c r="E7" s="47" t="s">
        <v>442</v>
      </c>
      <c r="F7" s="48" t="s">
        <v>443</v>
      </c>
    </row>
    <row r="8" spans="1:6" s="1" customFormat="1" ht="13.5" customHeight="1" thickTop="1" x14ac:dyDescent="0.25">
      <c r="A8" s="60" t="s">
        <v>59</v>
      </c>
      <c r="B8" s="61" t="s">
        <v>352</v>
      </c>
      <c r="C8" s="45">
        <v>37242285</v>
      </c>
      <c r="D8" s="45">
        <v>35123827</v>
      </c>
      <c r="E8" s="45">
        <v>35123827</v>
      </c>
      <c r="F8" s="63">
        <f>E8/D8</f>
        <v>1</v>
      </c>
    </row>
    <row r="9" spans="1:6" s="1" customFormat="1" ht="13.5" customHeight="1" x14ac:dyDescent="0.25">
      <c r="A9" s="848" t="s">
        <v>60</v>
      </c>
      <c r="B9" s="44" t="s">
        <v>792</v>
      </c>
      <c r="C9" s="23">
        <v>0</v>
      </c>
      <c r="D9" s="23">
        <v>2623230</v>
      </c>
      <c r="E9" s="23">
        <v>2623230</v>
      </c>
      <c r="F9" s="24">
        <f t="shared" ref="F9:F36" si="0">E9/D9</f>
        <v>1</v>
      </c>
    </row>
    <row r="10" spans="1:6" s="1" customFormat="1" ht="24" x14ac:dyDescent="0.25">
      <c r="A10" s="843" t="s">
        <v>61</v>
      </c>
      <c r="B10" s="22" t="s">
        <v>353</v>
      </c>
      <c r="C10" s="23">
        <v>65000</v>
      </c>
      <c r="D10" s="23">
        <v>0</v>
      </c>
      <c r="E10" s="23">
        <v>0</v>
      </c>
      <c r="F10" s="955"/>
    </row>
    <row r="11" spans="1:6" s="1" customFormat="1" x14ac:dyDescent="0.25">
      <c r="A11" s="43" t="s">
        <v>62</v>
      </c>
      <c r="B11" s="22" t="s">
        <v>553</v>
      </c>
      <c r="C11" s="23">
        <v>2113202</v>
      </c>
      <c r="D11" s="23">
        <v>2103417</v>
      </c>
      <c r="E11" s="23">
        <v>2103417</v>
      </c>
      <c r="F11" s="24">
        <f t="shared" si="0"/>
        <v>1</v>
      </c>
    </row>
    <row r="12" spans="1:6" s="1" customFormat="1" ht="13.5" customHeight="1" x14ac:dyDescent="0.25">
      <c r="A12" s="43" t="s">
        <v>63</v>
      </c>
      <c r="B12" s="589" t="s">
        <v>552</v>
      </c>
      <c r="C12" s="23">
        <v>160000</v>
      </c>
      <c r="D12" s="23">
        <v>142710</v>
      </c>
      <c r="E12" s="23">
        <v>142710</v>
      </c>
      <c r="F12" s="24">
        <f t="shared" si="0"/>
        <v>1</v>
      </c>
    </row>
    <row r="13" spans="1:6" s="1" customFormat="1" ht="13.5" customHeight="1" x14ac:dyDescent="0.25">
      <c r="A13" s="43" t="s">
        <v>64</v>
      </c>
      <c r="B13" s="22" t="s">
        <v>354</v>
      </c>
      <c r="C13" s="23">
        <v>1466013</v>
      </c>
      <c r="D13" s="23">
        <v>948105</v>
      </c>
      <c r="E13" s="23">
        <v>948105</v>
      </c>
      <c r="F13" s="24">
        <f t="shared" si="0"/>
        <v>1</v>
      </c>
    </row>
    <row r="14" spans="1:6" s="1" customFormat="1" ht="13.5" customHeight="1" x14ac:dyDescent="0.25">
      <c r="A14" s="386" t="s">
        <v>65</v>
      </c>
      <c r="B14" s="37" t="s">
        <v>706</v>
      </c>
      <c r="C14" s="38">
        <f>SUM(C8:C13)</f>
        <v>41046500</v>
      </c>
      <c r="D14" s="38">
        <f>SUM(D8:D13)</f>
        <v>40941289</v>
      </c>
      <c r="E14" s="38">
        <f>SUM(E8:E13)</f>
        <v>40941289</v>
      </c>
      <c r="F14" s="39">
        <f t="shared" si="0"/>
        <v>1</v>
      </c>
    </row>
    <row r="15" spans="1:6" s="1" customFormat="1" ht="13.5" customHeight="1" x14ac:dyDescent="0.25">
      <c r="A15" s="43" t="s">
        <v>66</v>
      </c>
      <c r="B15" s="22" t="s">
        <v>355</v>
      </c>
      <c r="C15" s="23">
        <v>8459743</v>
      </c>
      <c r="D15" s="23">
        <v>8459743</v>
      </c>
      <c r="E15" s="23">
        <v>8459743</v>
      </c>
      <c r="F15" s="24">
        <f t="shared" si="0"/>
        <v>1</v>
      </c>
    </row>
    <row r="16" spans="1:6" s="1" customFormat="1" ht="24" customHeight="1" x14ac:dyDescent="0.25">
      <c r="A16" s="43" t="s">
        <v>67</v>
      </c>
      <c r="B16" s="22" t="s">
        <v>356</v>
      </c>
      <c r="C16" s="23">
        <v>1598040</v>
      </c>
      <c r="D16" s="23">
        <v>719948</v>
      </c>
      <c r="E16" s="23">
        <v>719948</v>
      </c>
      <c r="F16" s="24">
        <f t="shared" si="0"/>
        <v>1</v>
      </c>
    </row>
    <row r="17" spans="1:6" s="1" customFormat="1" ht="13.5" customHeight="1" x14ac:dyDescent="0.25">
      <c r="A17" s="43" t="s">
        <v>68</v>
      </c>
      <c r="B17" s="22" t="s">
        <v>357</v>
      </c>
      <c r="C17" s="23">
        <v>1321275</v>
      </c>
      <c r="D17" s="23">
        <v>270687</v>
      </c>
      <c r="E17" s="23">
        <v>270687</v>
      </c>
      <c r="F17" s="24">
        <f t="shared" si="0"/>
        <v>1</v>
      </c>
    </row>
    <row r="18" spans="1:6" s="1" customFormat="1" ht="13.5" customHeight="1" x14ac:dyDescent="0.25">
      <c r="A18" s="386">
        <v>11</v>
      </c>
      <c r="B18" s="37" t="s">
        <v>707</v>
      </c>
      <c r="C18" s="38">
        <f>SUM(C15:C17)</f>
        <v>11379058</v>
      </c>
      <c r="D18" s="38">
        <f t="shared" ref="D18:E18" si="1">SUM(D15:D17)</f>
        <v>9450378</v>
      </c>
      <c r="E18" s="38">
        <f t="shared" si="1"/>
        <v>9450378</v>
      </c>
      <c r="F18" s="39">
        <f t="shared" si="0"/>
        <v>1</v>
      </c>
    </row>
    <row r="19" spans="1:6" s="1" customFormat="1" ht="15.75" customHeight="1" x14ac:dyDescent="0.25">
      <c r="A19" s="76">
        <v>12</v>
      </c>
      <c r="B19" s="33" t="s">
        <v>708</v>
      </c>
      <c r="C19" s="34">
        <f>C14+C18</f>
        <v>52425558</v>
      </c>
      <c r="D19" s="34">
        <f t="shared" ref="D19:E19" si="2">D14+D18</f>
        <v>50391667</v>
      </c>
      <c r="E19" s="34">
        <f t="shared" si="2"/>
        <v>50391667</v>
      </c>
      <c r="F19" s="35">
        <f t="shared" si="0"/>
        <v>1</v>
      </c>
    </row>
    <row r="20" spans="1:6" s="1" customFormat="1" ht="24" customHeight="1" x14ac:dyDescent="0.25">
      <c r="A20" s="76">
        <v>13</v>
      </c>
      <c r="B20" s="33" t="s">
        <v>593</v>
      </c>
      <c r="C20" s="34">
        <v>9959858</v>
      </c>
      <c r="D20" s="34">
        <v>9000468</v>
      </c>
      <c r="E20" s="34">
        <v>9000468</v>
      </c>
      <c r="F20" s="35">
        <f t="shared" si="0"/>
        <v>1</v>
      </c>
    </row>
    <row r="21" spans="1:6" s="1" customFormat="1" ht="13.5" customHeight="1" x14ac:dyDescent="0.25">
      <c r="A21" s="674">
        <v>14</v>
      </c>
      <c r="B21" s="41" t="s">
        <v>358</v>
      </c>
      <c r="C21" s="23">
        <v>0</v>
      </c>
      <c r="D21" s="23">
        <v>0</v>
      </c>
      <c r="E21" s="42">
        <v>8119554</v>
      </c>
      <c r="F21" s="118"/>
    </row>
    <row r="22" spans="1:6" s="97" customFormat="1" ht="13.5" customHeight="1" x14ac:dyDescent="0.25">
      <c r="A22" s="674">
        <v>15</v>
      </c>
      <c r="B22" s="41" t="s">
        <v>359</v>
      </c>
      <c r="C22" s="23">
        <v>0</v>
      </c>
      <c r="D22" s="23">
        <v>0</v>
      </c>
      <c r="E22" s="42">
        <v>34677</v>
      </c>
      <c r="F22" s="118"/>
    </row>
    <row r="23" spans="1:6" s="97" customFormat="1" ht="13.5" customHeight="1" x14ac:dyDescent="0.25">
      <c r="A23" s="674">
        <v>16</v>
      </c>
      <c r="B23" s="41" t="s">
        <v>665</v>
      </c>
      <c r="C23" s="23">
        <v>0</v>
      </c>
      <c r="D23" s="23">
        <v>0</v>
      </c>
      <c r="E23" s="42">
        <v>365856</v>
      </c>
      <c r="F23" s="118"/>
    </row>
    <row r="24" spans="1:6" s="97" customFormat="1" ht="13.5" customHeight="1" x14ac:dyDescent="0.25">
      <c r="A24" s="674">
        <v>17</v>
      </c>
      <c r="B24" s="41" t="s">
        <v>360</v>
      </c>
      <c r="C24" s="23">
        <v>0</v>
      </c>
      <c r="D24" s="23">
        <v>0</v>
      </c>
      <c r="E24" s="42">
        <v>480381</v>
      </c>
      <c r="F24" s="118"/>
    </row>
    <row r="25" spans="1:6" s="1" customFormat="1" ht="13.5" customHeight="1" x14ac:dyDescent="0.25">
      <c r="A25" s="43">
        <v>18</v>
      </c>
      <c r="B25" s="22" t="s">
        <v>361</v>
      </c>
      <c r="C25" s="23">
        <v>465000</v>
      </c>
      <c r="D25" s="23">
        <v>465000</v>
      </c>
      <c r="E25" s="23">
        <v>305723</v>
      </c>
      <c r="F25" s="24">
        <f t="shared" si="0"/>
        <v>0.65746881720430106</v>
      </c>
    </row>
    <row r="26" spans="1:6" s="1" customFormat="1" ht="13.5" customHeight="1" x14ac:dyDescent="0.25">
      <c r="A26" s="43">
        <v>19</v>
      </c>
      <c r="B26" s="22" t="s">
        <v>362</v>
      </c>
      <c r="C26" s="23">
        <v>13465000</v>
      </c>
      <c r="D26" s="23">
        <v>12568650</v>
      </c>
      <c r="E26" s="23">
        <v>8005728</v>
      </c>
      <c r="F26" s="24">
        <f t="shared" si="0"/>
        <v>0.63696005537587574</v>
      </c>
    </row>
    <row r="27" spans="1:6" s="1" customFormat="1" ht="13.5" customHeight="1" x14ac:dyDescent="0.25">
      <c r="A27" s="43">
        <v>20</v>
      </c>
      <c r="B27" s="22" t="s">
        <v>363</v>
      </c>
      <c r="C27" s="23">
        <v>50000</v>
      </c>
      <c r="D27" s="23">
        <v>110500</v>
      </c>
      <c r="E27" s="23">
        <v>110500</v>
      </c>
      <c r="F27" s="24">
        <f t="shared" si="0"/>
        <v>1</v>
      </c>
    </row>
    <row r="28" spans="1:6" s="1" customFormat="1" ht="13.5" customHeight="1" x14ac:dyDescent="0.25">
      <c r="A28" s="386">
        <v>21</v>
      </c>
      <c r="B28" s="37" t="s">
        <v>709</v>
      </c>
      <c r="C28" s="38">
        <f>SUM(C25:C27)</f>
        <v>13980000</v>
      </c>
      <c r="D28" s="38">
        <f t="shared" ref="D28:E28" si="3">SUM(D25:D27)</f>
        <v>13144150</v>
      </c>
      <c r="E28" s="38">
        <f t="shared" si="3"/>
        <v>8421951</v>
      </c>
      <c r="F28" s="39">
        <f t="shared" si="0"/>
        <v>0.64073759048702272</v>
      </c>
    </row>
    <row r="29" spans="1:6" s="1" customFormat="1" ht="13.5" customHeight="1" x14ac:dyDescent="0.25">
      <c r="A29" s="43">
        <v>22</v>
      </c>
      <c r="B29" s="22" t="s">
        <v>364</v>
      </c>
      <c r="C29" s="23">
        <v>2365000</v>
      </c>
      <c r="D29" s="23">
        <v>2365000</v>
      </c>
      <c r="E29" s="23">
        <v>2285023</v>
      </c>
      <c r="F29" s="71">
        <f t="shared" si="0"/>
        <v>0.96618308668076114</v>
      </c>
    </row>
    <row r="30" spans="1:6" s="1" customFormat="1" ht="13.5" customHeight="1" x14ac:dyDescent="0.25">
      <c r="A30" s="43">
        <v>23</v>
      </c>
      <c r="B30" s="22" t="s">
        <v>365</v>
      </c>
      <c r="C30" s="23">
        <v>485000</v>
      </c>
      <c r="D30" s="23">
        <v>485000</v>
      </c>
      <c r="E30" s="23">
        <v>456505</v>
      </c>
      <c r="F30" s="71">
        <f t="shared" si="0"/>
        <v>0.94124742268041239</v>
      </c>
    </row>
    <row r="31" spans="1:6" s="1" customFormat="1" ht="13.5" customHeight="1" x14ac:dyDescent="0.25">
      <c r="A31" s="386">
        <v>24</v>
      </c>
      <c r="B31" s="37" t="s">
        <v>753</v>
      </c>
      <c r="C31" s="38">
        <f>SUM(C29:C30)</f>
        <v>2850000</v>
      </c>
      <c r="D31" s="38">
        <f t="shared" ref="D31:E31" si="4">SUM(D29:D30)</f>
        <v>2850000</v>
      </c>
      <c r="E31" s="38">
        <f t="shared" si="4"/>
        <v>2741528</v>
      </c>
      <c r="F31" s="243">
        <f t="shared" si="0"/>
        <v>0.96193964912280705</v>
      </c>
    </row>
    <row r="32" spans="1:6" s="1" customFormat="1" ht="13.5" customHeight="1" x14ac:dyDescent="0.25">
      <c r="A32" s="43">
        <v>25</v>
      </c>
      <c r="B32" s="22" t="s">
        <v>366</v>
      </c>
      <c r="C32" s="23">
        <v>14360000</v>
      </c>
      <c r="D32" s="23">
        <v>15183377</v>
      </c>
      <c r="E32" s="23">
        <v>15183377</v>
      </c>
      <c r="F32" s="71">
        <f t="shared" si="0"/>
        <v>1</v>
      </c>
    </row>
    <row r="33" spans="1:6" s="1" customFormat="1" ht="13.5" customHeight="1" x14ac:dyDescent="0.25">
      <c r="A33" s="43">
        <v>26</v>
      </c>
      <c r="B33" s="931" t="s">
        <v>802</v>
      </c>
      <c r="C33" s="23">
        <v>0</v>
      </c>
      <c r="D33" s="23">
        <v>500000</v>
      </c>
      <c r="E33" s="23">
        <v>442000</v>
      </c>
      <c r="F33" s="71">
        <f t="shared" si="0"/>
        <v>0.88400000000000001</v>
      </c>
    </row>
    <row r="34" spans="1:6" s="1" customFormat="1" ht="13.5" customHeight="1" x14ac:dyDescent="0.25">
      <c r="A34" s="43">
        <v>27</v>
      </c>
      <c r="B34" s="22" t="s">
        <v>368</v>
      </c>
      <c r="C34" s="23">
        <v>4975000</v>
      </c>
      <c r="D34" s="23">
        <v>4375000</v>
      </c>
      <c r="E34" s="23">
        <v>3833163</v>
      </c>
      <c r="F34" s="71">
        <f t="shared" si="0"/>
        <v>0.87615154285714281</v>
      </c>
    </row>
    <row r="35" spans="1:6" s="1" customFormat="1" ht="13.5" customHeight="1" x14ac:dyDescent="0.25">
      <c r="A35" s="43">
        <v>28</v>
      </c>
      <c r="B35" s="22" t="s">
        <v>369</v>
      </c>
      <c r="C35" s="23">
        <v>50000</v>
      </c>
      <c r="D35" s="23">
        <v>50000</v>
      </c>
      <c r="E35" s="23">
        <v>0</v>
      </c>
      <c r="F35" s="71">
        <f t="shared" si="0"/>
        <v>0</v>
      </c>
    </row>
    <row r="36" spans="1:6" s="1" customFormat="1" ht="13.5" customHeight="1" x14ac:dyDescent="0.25">
      <c r="A36" s="43">
        <v>29</v>
      </c>
      <c r="B36" s="22" t="s">
        <v>370</v>
      </c>
      <c r="C36" s="23">
        <v>14757380</v>
      </c>
      <c r="D36" s="23">
        <v>13397380</v>
      </c>
      <c r="E36" s="23">
        <v>9793062</v>
      </c>
      <c r="F36" s="71">
        <f t="shared" si="0"/>
        <v>0.73096844308364772</v>
      </c>
    </row>
    <row r="37" spans="1:6" s="1" customFormat="1" ht="13.5" customHeight="1" x14ac:dyDescent="0.25">
      <c r="A37" s="43">
        <v>30</v>
      </c>
      <c r="B37" s="22" t="s">
        <v>371</v>
      </c>
      <c r="C37" s="23">
        <v>39680000</v>
      </c>
      <c r="D37" s="23">
        <v>30980000</v>
      </c>
      <c r="E37" s="23">
        <v>25906744</v>
      </c>
      <c r="F37" s="71">
        <f>E37/D37</f>
        <v>0.83624092963202068</v>
      </c>
    </row>
    <row r="38" spans="1:6" s="1" customFormat="1" ht="13.5" customHeight="1" x14ac:dyDescent="0.25">
      <c r="A38" s="386">
        <v>31</v>
      </c>
      <c r="B38" s="37" t="s">
        <v>803</v>
      </c>
      <c r="C38" s="38">
        <f>SUM(C32:C37)</f>
        <v>73822380</v>
      </c>
      <c r="D38" s="38">
        <f>SUM(D32:D37)</f>
        <v>64485757</v>
      </c>
      <c r="E38" s="38">
        <f>SUM(E32:E37)</f>
        <v>55158346</v>
      </c>
      <c r="F38" s="243">
        <f>E38/D38</f>
        <v>0.85535703643829442</v>
      </c>
    </row>
    <row r="39" spans="1:6" s="1" customFormat="1" ht="13.5" customHeight="1" x14ac:dyDescent="0.25">
      <c r="A39" s="43">
        <v>32</v>
      </c>
      <c r="B39" s="22" t="s">
        <v>372</v>
      </c>
      <c r="C39" s="23">
        <v>365000</v>
      </c>
      <c r="D39" s="23">
        <v>280000</v>
      </c>
      <c r="E39" s="23">
        <v>132198</v>
      </c>
      <c r="F39" s="71">
        <f t="shared" ref="F39:F85" si="5">E39/D39</f>
        <v>0.47213571428571427</v>
      </c>
    </row>
    <row r="40" spans="1:6" s="1" customFormat="1" ht="24" x14ac:dyDescent="0.25">
      <c r="A40" s="386">
        <v>33</v>
      </c>
      <c r="B40" s="37" t="s">
        <v>804</v>
      </c>
      <c r="C40" s="38">
        <f>SUM(C39)</f>
        <v>365000</v>
      </c>
      <c r="D40" s="38">
        <f t="shared" ref="D40:E40" si="6">SUM(D39)</f>
        <v>280000</v>
      </c>
      <c r="E40" s="38">
        <f t="shared" si="6"/>
        <v>132198</v>
      </c>
      <c r="F40" s="243">
        <f t="shared" si="5"/>
        <v>0.47213571428571427</v>
      </c>
    </row>
    <row r="41" spans="1:6" s="1" customFormat="1" ht="24" x14ac:dyDescent="0.25">
      <c r="A41" s="21">
        <v>34</v>
      </c>
      <c r="B41" s="671" t="s">
        <v>373</v>
      </c>
      <c r="C41" s="23">
        <v>16339000</v>
      </c>
      <c r="D41" s="23">
        <v>15022621</v>
      </c>
      <c r="E41" s="23">
        <v>11102608</v>
      </c>
      <c r="F41" s="71">
        <f t="shared" si="5"/>
        <v>0.73905931594759666</v>
      </c>
    </row>
    <row r="42" spans="1:6" s="1" customFormat="1" ht="13.5" customHeight="1" x14ac:dyDescent="0.25">
      <c r="A42" s="21">
        <v>35</v>
      </c>
      <c r="B42" s="671" t="s">
        <v>374</v>
      </c>
      <c r="C42" s="23">
        <v>5000000</v>
      </c>
      <c r="D42" s="23">
        <v>2538000</v>
      </c>
      <c r="E42" s="23">
        <v>2445000</v>
      </c>
      <c r="F42" s="71">
        <f t="shared" si="5"/>
        <v>0.96335697399527187</v>
      </c>
    </row>
    <row r="43" spans="1:6" s="1" customFormat="1" ht="13.5" customHeight="1" x14ac:dyDescent="0.25">
      <c r="A43" s="588">
        <v>36</v>
      </c>
      <c r="B43" s="172" t="s">
        <v>490</v>
      </c>
      <c r="C43" s="23">
        <v>40000</v>
      </c>
      <c r="D43" s="23">
        <v>20829</v>
      </c>
      <c r="E43" s="23">
        <v>19185</v>
      </c>
      <c r="F43" s="71">
        <f t="shared" si="5"/>
        <v>0.92107158288924096</v>
      </c>
    </row>
    <row r="44" spans="1:6" ht="13.5" customHeight="1" x14ac:dyDescent="0.25">
      <c r="A44" s="843">
        <v>37</v>
      </c>
      <c r="B44" s="671" t="s">
        <v>375</v>
      </c>
      <c r="C44" s="23">
        <v>800000</v>
      </c>
      <c r="D44" s="23">
        <v>799861</v>
      </c>
      <c r="E44" s="23">
        <v>545301</v>
      </c>
      <c r="F44" s="71">
        <f t="shared" si="5"/>
        <v>0.68174470314217095</v>
      </c>
    </row>
    <row r="45" spans="1:6" ht="24" x14ac:dyDescent="0.25">
      <c r="A45" s="36">
        <v>38</v>
      </c>
      <c r="B45" s="37" t="s">
        <v>805</v>
      </c>
      <c r="C45" s="38">
        <f>SUM(C41:C44)</f>
        <v>22179000</v>
      </c>
      <c r="D45" s="38">
        <f>SUM(D41:D44)</f>
        <v>18381311</v>
      </c>
      <c r="E45" s="38">
        <f>SUM(E41:E44)</f>
        <v>14112094</v>
      </c>
      <c r="F45" s="243">
        <f t="shared" si="5"/>
        <v>0.76774143041266207</v>
      </c>
    </row>
    <row r="46" spans="1:6" ht="15" customHeight="1" x14ac:dyDescent="0.25">
      <c r="A46" s="32">
        <v>39</v>
      </c>
      <c r="B46" s="33" t="s">
        <v>806</v>
      </c>
      <c r="C46" s="34">
        <f>C28+C31+C38+C40+C45</f>
        <v>113196380</v>
      </c>
      <c r="D46" s="34">
        <f>D28+D31+D38+D40+D45</f>
        <v>99141218</v>
      </c>
      <c r="E46" s="34">
        <f>E28+E31+E38+E40+E45</f>
        <v>80566117</v>
      </c>
      <c r="F46" s="242">
        <f t="shared" si="5"/>
        <v>0.81263997583729508</v>
      </c>
    </row>
    <row r="47" spans="1:6" ht="13.5" customHeight="1" x14ac:dyDescent="0.25">
      <c r="A47" s="43">
        <v>40</v>
      </c>
      <c r="B47" s="172" t="s">
        <v>592</v>
      </c>
      <c r="C47" s="45">
        <v>3000000</v>
      </c>
      <c r="D47" s="45">
        <v>3000000</v>
      </c>
      <c r="E47" s="45">
        <f>SUM(E48:E50)</f>
        <v>2471681</v>
      </c>
      <c r="F47" s="760">
        <f t="shared" ref="F47" si="7">E47/D47</f>
        <v>0.82389366666666664</v>
      </c>
    </row>
    <row r="48" spans="1:6" ht="24" customHeight="1" x14ac:dyDescent="0.25">
      <c r="A48" s="40">
        <v>41</v>
      </c>
      <c r="B48" s="41" t="s">
        <v>554</v>
      </c>
      <c r="C48" s="23">
        <v>0</v>
      </c>
      <c r="D48" s="23">
        <v>0</v>
      </c>
      <c r="E48" s="42">
        <v>1244069</v>
      </c>
      <c r="F48" s="244"/>
    </row>
    <row r="49" spans="1:6" ht="13.5" customHeight="1" x14ac:dyDescent="0.25">
      <c r="A49" s="40">
        <v>42</v>
      </c>
      <c r="B49" s="41" t="s">
        <v>555</v>
      </c>
      <c r="C49" s="23">
        <v>0</v>
      </c>
      <c r="D49" s="23">
        <v>0</v>
      </c>
      <c r="E49" s="42">
        <v>506000</v>
      </c>
      <c r="F49" s="244"/>
    </row>
    <row r="50" spans="1:6" ht="24" customHeight="1" x14ac:dyDescent="0.25">
      <c r="A50" s="40">
        <v>43</v>
      </c>
      <c r="B50" s="41" t="s">
        <v>556</v>
      </c>
      <c r="C50" s="23">
        <v>0</v>
      </c>
      <c r="D50" s="23">
        <v>0</v>
      </c>
      <c r="E50" s="42">
        <v>721612</v>
      </c>
      <c r="F50" s="244"/>
    </row>
    <row r="51" spans="1:6" ht="15" customHeight="1" thickBot="1" x14ac:dyDescent="0.3">
      <c r="A51" s="73">
        <v>44</v>
      </c>
      <c r="B51" s="74" t="s">
        <v>807</v>
      </c>
      <c r="C51" s="116">
        <f>C47</f>
        <v>3000000</v>
      </c>
      <c r="D51" s="116">
        <f t="shared" ref="D51:E51" si="8">D47</f>
        <v>3000000</v>
      </c>
      <c r="E51" s="116">
        <f t="shared" si="8"/>
        <v>2471681</v>
      </c>
      <c r="F51" s="245">
        <f t="shared" ref="F51" si="9">E51/D51</f>
        <v>0.82389366666666664</v>
      </c>
    </row>
    <row r="52" spans="1:6" ht="6.75" customHeight="1" thickTop="1" x14ac:dyDescent="0.25">
      <c r="A52" s="155"/>
      <c r="B52" s="156"/>
      <c r="C52" s="157"/>
      <c r="D52" s="157"/>
      <c r="E52" s="157"/>
      <c r="F52" s="168"/>
    </row>
    <row r="53" spans="1:6" ht="12.75" customHeight="1" x14ac:dyDescent="0.25">
      <c r="A53" s="178"/>
      <c r="B53" s="174"/>
      <c r="C53" s="175"/>
      <c r="D53" s="175"/>
      <c r="E53" s="175"/>
      <c r="F53" s="5" t="s">
        <v>393</v>
      </c>
    </row>
    <row r="54" spans="1:6" s="225" customFormat="1" ht="12.75" customHeight="1" x14ac:dyDescent="0.25">
      <c r="A54" s="178"/>
      <c r="B54" s="174"/>
      <c r="C54" s="175"/>
      <c r="D54" s="175"/>
      <c r="E54" s="175"/>
      <c r="F54" s="5" t="str">
        <f>F2</f>
        <v>a  6/2021. (V.28.) önkormányzati rendelethez</v>
      </c>
    </row>
    <row r="55" spans="1:6" ht="12.75" customHeight="1" x14ac:dyDescent="0.25">
      <c r="A55" s="155"/>
      <c r="B55" s="156"/>
      <c r="C55" s="157"/>
      <c r="D55" s="157"/>
      <c r="E55" s="157"/>
      <c r="F55" s="168"/>
    </row>
    <row r="56" spans="1:6" ht="12.75" customHeight="1" thickBot="1" x14ac:dyDescent="0.3">
      <c r="A56" s="155"/>
      <c r="B56" s="156"/>
      <c r="C56" s="157"/>
      <c r="D56" s="157"/>
      <c r="E56" s="157"/>
      <c r="F56" s="5" t="s">
        <v>520</v>
      </c>
    </row>
    <row r="57" spans="1:6" ht="24.6" thickTop="1" x14ac:dyDescent="0.25">
      <c r="A57" s="29" t="s">
        <v>138</v>
      </c>
      <c r="B57" s="30" t="s">
        <v>120</v>
      </c>
      <c r="C57" s="30" t="s">
        <v>133</v>
      </c>
      <c r="D57" s="30" t="s">
        <v>134</v>
      </c>
      <c r="E57" s="30" t="s">
        <v>135</v>
      </c>
      <c r="F57" s="31" t="s">
        <v>137</v>
      </c>
    </row>
    <row r="58" spans="1:6" ht="13.5" customHeight="1" thickBot="1" x14ac:dyDescent="0.3">
      <c r="A58" s="46" t="s">
        <v>438</v>
      </c>
      <c r="B58" s="47" t="s">
        <v>439</v>
      </c>
      <c r="C58" s="47" t="s">
        <v>440</v>
      </c>
      <c r="D58" s="47" t="s">
        <v>441</v>
      </c>
      <c r="E58" s="47" t="s">
        <v>442</v>
      </c>
      <c r="F58" s="48" t="s">
        <v>443</v>
      </c>
    </row>
    <row r="59" spans="1:6" ht="24.6" thickTop="1" x14ac:dyDescent="0.25">
      <c r="A59" s="40">
        <v>45</v>
      </c>
      <c r="B59" s="41" t="s">
        <v>491</v>
      </c>
      <c r="C59" s="42">
        <v>581372</v>
      </c>
      <c r="D59" s="42">
        <v>492651</v>
      </c>
      <c r="E59" s="42">
        <v>492651</v>
      </c>
      <c r="F59" s="244">
        <f t="shared" si="5"/>
        <v>1</v>
      </c>
    </row>
    <row r="60" spans="1:6" ht="15" customHeight="1" x14ac:dyDescent="0.25">
      <c r="A60" s="21">
        <v>46</v>
      </c>
      <c r="B60" s="22" t="s">
        <v>808</v>
      </c>
      <c r="C60" s="23">
        <f>SUM(C59)</f>
        <v>581372</v>
      </c>
      <c r="D60" s="23">
        <f t="shared" ref="D60:E60" si="10">SUM(D59)</f>
        <v>492651</v>
      </c>
      <c r="E60" s="23">
        <f t="shared" si="10"/>
        <v>492651</v>
      </c>
      <c r="F60" s="71">
        <f t="shared" si="5"/>
        <v>1</v>
      </c>
    </row>
    <row r="61" spans="1:6" ht="24" customHeight="1" x14ac:dyDescent="0.25">
      <c r="A61" s="21">
        <v>47</v>
      </c>
      <c r="B61" s="22" t="s">
        <v>594</v>
      </c>
      <c r="C61" s="23">
        <v>20253850</v>
      </c>
      <c r="D61" s="23">
        <v>20253850</v>
      </c>
      <c r="E61" s="23">
        <f>SUM(E62:E64)</f>
        <v>19518761</v>
      </c>
      <c r="F61" s="71">
        <f t="shared" si="5"/>
        <v>0.96370620894299108</v>
      </c>
    </row>
    <row r="62" spans="1:6" ht="13.5" customHeight="1" x14ac:dyDescent="0.25">
      <c r="A62" s="40">
        <v>48</v>
      </c>
      <c r="B62" s="41" t="s">
        <v>809</v>
      </c>
      <c r="C62" s="42">
        <v>0</v>
      </c>
      <c r="D62" s="42">
        <v>0</v>
      </c>
      <c r="E62" s="42">
        <v>100000</v>
      </c>
      <c r="F62" s="243"/>
    </row>
    <row r="63" spans="1:6" ht="13.5" customHeight="1" x14ac:dyDescent="0.25">
      <c r="A63" s="40">
        <v>49</v>
      </c>
      <c r="B63" s="41" t="s">
        <v>329</v>
      </c>
      <c r="C63" s="42">
        <v>0</v>
      </c>
      <c r="D63" s="42">
        <v>0</v>
      </c>
      <c r="E63" s="42">
        <v>18625901</v>
      </c>
      <c r="F63" s="243"/>
    </row>
    <row r="64" spans="1:6" ht="13.5" customHeight="1" x14ac:dyDescent="0.25">
      <c r="A64" s="40">
        <v>50</v>
      </c>
      <c r="B64" s="41" t="s">
        <v>458</v>
      </c>
      <c r="C64" s="42">
        <v>0</v>
      </c>
      <c r="D64" s="42">
        <v>0</v>
      </c>
      <c r="E64" s="42">
        <v>792860</v>
      </c>
      <c r="F64" s="243"/>
    </row>
    <row r="65" spans="1:6" ht="24" customHeight="1" x14ac:dyDescent="0.25">
      <c r="A65" s="21">
        <v>51</v>
      </c>
      <c r="B65" s="22" t="s">
        <v>595</v>
      </c>
      <c r="C65" s="23">
        <v>7640000</v>
      </c>
      <c r="D65" s="23">
        <v>10537700</v>
      </c>
      <c r="E65" s="23">
        <f>SUM(E66:E67)</f>
        <v>10149340</v>
      </c>
      <c r="F65" s="71">
        <f t="shared" si="5"/>
        <v>0.96314565797090446</v>
      </c>
    </row>
    <row r="66" spans="1:6" ht="13.5" customHeight="1" x14ac:dyDescent="0.25">
      <c r="A66" s="40">
        <v>52</v>
      </c>
      <c r="B66" s="41" t="s">
        <v>347</v>
      </c>
      <c r="C66" s="23">
        <v>0</v>
      </c>
      <c r="D66" s="23">
        <v>0</v>
      </c>
      <c r="E66" s="42">
        <v>5761640</v>
      </c>
      <c r="F66" s="243"/>
    </row>
    <row r="67" spans="1:6" s="169" customFormat="1" ht="13.5" customHeight="1" x14ac:dyDescent="0.25">
      <c r="A67" s="40">
        <v>53</v>
      </c>
      <c r="B67" s="41" t="s">
        <v>395</v>
      </c>
      <c r="C67" s="23">
        <v>0</v>
      </c>
      <c r="D67" s="23">
        <v>0</v>
      </c>
      <c r="E67" s="42">
        <v>4387700</v>
      </c>
      <c r="F67" s="243"/>
    </row>
    <row r="68" spans="1:6" ht="13.5" customHeight="1" x14ac:dyDescent="0.25">
      <c r="A68" s="21">
        <v>54</v>
      </c>
      <c r="B68" s="22" t="s">
        <v>396</v>
      </c>
      <c r="C68" s="23">
        <v>48782569</v>
      </c>
      <c r="D68" s="23">
        <v>99694632</v>
      </c>
      <c r="E68" s="23">
        <v>0</v>
      </c>
      <c r="F68" s="71">
        <f t="shared" si="5"/>
        <v>0</v>
      </c>
    </row>
    <row r="69" spans="1:6" ht="15" customHeight="1" x14ac:dyDescent="0.25">
      <c r="A69" s="32">
        <v>55</v>
      </c>
      <c r="B69" s="33" t="s">
        <v>810</v>
      </c>
      <c r="C69" s="34">
        <f>C60+C61+C65+C68</f>
        <v>77257791</v>
      </c>
      <c r="D69" s="34">
        <f t="shared" ref="D69:E69" si="11">D60+D61+D65+D68</f>
        <v>130978833</v>
      </c>
      <c r="E69" s="34">
        <f t="shared" si="11"/>
        <v>30160752</v>
      </c>
      <c r="F69" s="242">
        <f t="shared" si="5"/>
        <v>0.2302719554693238</v>
      </c>
    </row>
    <row r="70" spans="1:6" s="761" customFormat="1" ht="13.5" customHeight="1" x14ac:dyDescent="0.25">
      <c r="A70" s="21">
        <v>56</v>
      </c>
      <c r="B70" s="22" t="s">
        <v>397</v>
      </c>
      <c r="C70" s="23">
        <v>13189000</v>
      </c>
      <c r="D70" s="23">
        <v>7352000</v>
      </c>
      <c r="E70" s="23">
        <v>4829463</v>
      </c>
      <c r="F70" s="71">
        <f t="shared" si="5"/>
        <v>0.65689105005440696</v>
      </c>
    </row>
    <row r="71" spans="1:6" ht="13.5" customHeight="1" x14ac:dyDescent="0.25">
      <c r="A71" s="895">
        <v>57</v>
      </c>
      <c r="B71" s="22" t="s">
        <v>398</v>
      </c>
      <c r="C71" s="23">
        <v>0</v>
      </c>
      <c r="D71" s="23">
        <v>35000</v>
      </c>
      <c r="E71" s="23">
        <v>34543</v>
      </c>
      <c r="F71" s="71">
        <f t="shared" si="5"/>
        <v>0.98694285714285712</v>
      </c>
    </row>
    <row r="72" spans="1:6" ht="13.5" customHeight="1" x14ac:dyDescent="0.25">
      <c r="A72" s="895">
        <v>58</v>
      </c>
      <c r="B72" s="22" t="s">
        <v>399</v>
      </c>
      <c r="C72" s="23">
        <v>18318524</v>
      </c>
      <c r="D72" s="23">
        <v>23941346</v>
      </c>
      <c r="E72" s="23">
        <v>15998315</v>
      </c>
      <c r="F72" s="71">
        <f t="shared" si="5"/>
        <v>0.6682295556816229</v>
      </c>
    </row>
    <row r="73" spans="1:6" ht="24" customHeight="1" x14ac:dyDescent="0.25">
      <c r="A73" s="895">
        <v>59</v>
      </c>
      <c r="B73" s="22" t="s">
        <v>400</v>
      </c>
      <c r="C73" s="23">
        <v>8242116</v>
      </c>
      <c r="D73" s="23">
        <v>8192818</v>
      </c>
      <c r="E73" s="23">
        <v>4892057</v>
      </c>
      <c r="F73" s="71">
        <f t="shared" si="5"/>
        <v>0.59711530269560487</v>
      </c>
    </row>
    <row r="74" spans="1:6" ht="15" customHeight="1" x14ac:dyDescent="0.25">
      <c r="A74" s="32">
        <v>60</v>
      </c>
      <c r="B74" s="33" t="s">
        <v>811</v>
      </c>
      <c r="C74" s="34">
        <f>SUM(C70:C73)</f>
        <v>39749640</v>
      </c>
      <c r="D74" s="34">
        <f>SUM(D70:D73)</f>
        <v>39521164</v>
      </c>
      <c r="E74" s="34">
        <f>SUM(E70:E73)</f>
        <v>25754378</v>
      </c>
      <c r="F74" s="242">
        <f t="shared" si="5"/>
        <v>0.65166041162147958</v>
      </c>
    </row>
    <row r="75" spans="1:6" ht="13.5" customHeight="1" x14ac:dyDescent="0.25">
      <c r="A75" s="21">
        <v>61</v>
      </c>
      <c r="B75" s="22" t="s">
        <v>401</v>
      </c>
      <c r="C75" s="23">
        <v>169389444</v>
      </c>
      <c r="D75" s="23">
        <v>194961546</v>
      </c>
      <c r="E75" s="23">
        <v>131674284</v>
      </c>
      <c r="F75" s="71">
        <f t="shared" si="5"/>
        <v>0.67538592456586288</v>
      </c>
    </row>
    <row r="76" spans="1:6" ht="24" customHeight="1" x14ac:dyDescent="0.25">
      <c r="A76" s="21">
        <v>62</v>
      </c>
      <c r="B76" s="22" t="s">
        <v>351</v>
      </c>
      <c r="C76" s="23">
        <v>45735150</v>
      </c>
      <c r="D76" s="23">
        <v>52639627</v>
      </c>
      <c r="E76" s="23">
        <v>35552056</v>
      </c>
      <c r="F76" s="71">
        <f t="shared" si="5"/>
        <v>0.67538578873288746</v>
      </c>
    </row>
    <row r="77" spans="1:6" ht="15" customHeight="1" x14ac:dyDescent="0.25">
      <c r="A77" s="32">
        <v>63</v>
      </c>
      <c r="B77" s="33" t="s">
        <v>812</v>
      </c>
      <c r="C77" s="34">
        <f>SUM(C75:C76)</f>
        <v>215124594</v>
      </c>
      <c r="D77" s="34">
        <f>SUM(D75:D76)</f>
        <v>247601173</v>
      </c>
      <c r="E77" s="34">
        <f>SUM(E75:E76)</f>
        <v>167226340</v>
      </c>
      <c r="F77" s="242">
        <f t="shared" si="5"/>
        <v>0.67538589568798202</v>
      </c>
    </row>
    <row r="78" spans="1:6" s="849" customFormat="1" ht="24" customHeight="1" x14ac:dyDescent="0.25">
      <c r="A78" s="845">
        <v>64</v>
      </c>
      <c r="B78" s="161" t="s">
        <v>666</v>
      </c>
      <c r="C78" s="23">
        <v>0</v>
      </c>
      <c r="D78" s="23">
        <v>505811</v>
      </c>
      <c r="E78" s="23">
        <f>SUM(E79)</f>
        <v>505811</v>
      </c>
      <c r="F78" s="71">
        <f t="shared" si="5"/>
        <v>1</v>
      </c>
    </row>
    <row r="79" spans="1:6" s="849" customFormat="1" ht="13.5" customHeight="1" x14ac:dyDescent="0.25">
      <c r="A79" s="40">
        <v>65</v>
      </c>
      <c r="B79" s="899" t="s">
        <v>813</v>
      </c>
      <c r="C79" s="42">
        <v>0</v>
      </c>
      <c r="D79" s="42">
        <v>0</v>
      </c>
      <c r="E79" s="42">
        <v>505811</v>
      </c>
      <c r="F79" s="244"/>
    </row>
    <row r="80" spans="1:6" ht="15" customHeight="1" x14ac:dyDescent="0.25">
      <c r="A80" s="32">
        <v>66</v>
      </c>
      <c r="B80" s="33" t="s">
        <v>814</v>
      </c>
      <c r="C80" s="34">
        <f>C78</f>
        <v>0</v>
      </c>
      <c r="D80" s="34">
        <f t="shared" ref="D80:E80" si="12">D78</f>
        <v>505811</v>
      </c>
      <c r="E80" s="34">
        <f t="shared" si="12"/>
        <v>505811</v>
      </c>
      <c r="F80" s="242">
        <f t="shared" si="5"/>
        <v>1</v>
      </c>
    </row>
    <row r="81" spans="1:6" ht="24" customHeight="1" x14ac:dyDescent="0.25">
      <c r="A81" s="494">
        <v>67</v>
      </c>
      <c r="B81" s="495" t="s">
        <v>815</v>
      </c>
      <c r="C81" s="493">
        <f>C19+C20+C46+C51+C69+C74+C77+C80</f>
        <v>510713821</v>
      </c>
      <c r="D81" s="493">
        <f>D19+D20+D46+D51+D69+D74+D77+D80</f>
        <v>580140334</v>
      </c>
      <c r="E81" s="493">
        <f>E19+E20+E46+E51+E69+E74+E77+E80</f>
        <v>366077214</v>
      </c>
      <c r="F81" s="496">
        <f t="shared" si="5"/>
        <v>0.63101493301791356</v>
      </c>
    </row>
    <row r="82" spans="1:6" ht="24" x14ac:dyDescent="0.25">
      <c r="A82" s="28">
        <v>72</v>
      </c>
      <c r="B82" s="22" t="s">
        <v>492</v>
      </c>
      <c r="C82" s="23">
        <v>2732179</v>
      </c>
      <c r="D82" s="23">
        <v>3071318</v>
      </c>
      <c r="E82" s="23">
        <v>3071318</v>
      </c>
      <c r="F82" s="71">
        <f t="shared" si="5"/>
        <v>1</v>
      </c>
    </row>
    <row r="83" spans="1:6" ht="13.5" customHeight="1" x14ac:dyDescent="0.25">
      <c r="A83" s="43">
        <v>73</v>
      </c>
      <c r="B83" s="22" t="s">
        <v>493</v>
      </c>
      <c r="C83" s="23">
        <v>19239000</v>
      </c>
      <c r="D83" s="23">
        <v>19222348</v>
      </c>
      <c r="E83" s="23">
        <v>19222348</v>
      </c>
      <c r="F83" s="71">
        <f t="shared" si="5"/>
        <v>1</v>
      </c>
    </row>
    <row r="84" spans="1:6" ht="15" customHeight="1" thickBot="1" x14ac:dyDescent="0.3">
      <c r="A84" s="497">
        <v>74</v>
      </c>
      <c r="B84" s="500" t="s">
        <v>710</v>
      </c>
      <c r="C84" s="502">
        <f>SUM(C82:C83)</f>
        <v>21971179</v>
      </c>
      <c r="D84" s="502">
        <f>SUM(D82:D83)</f>
        <v>22293666</v>
      </c>
      <c r="E84" s="502">
        <f>SUM(E82:E83)</f>
        <v>22293666</v>
      </c>
      <c r="F84" s="498">
        <f t="shared" si="5"/>
        <v>1</v>
      </c>
    </row>
    <row r="85" spans="1:6" ht="18" customHeight="1" thickTop="1" thickBot="1" x14ac:dyDescent="0.3">
      <c r="A85" s="499">
        <v>75</v>
      </c>
      <c r="B85" s="500" t="s">
        <v>711</v>
      </c>
      <c r="C85" s="501">
        <f>C81+C84</f>
        <v>532685000</v>
      </c>
      <c r="D85" s="501">
        <f>D81+D84</f>
        <v>602434000</v>
      </c>
      <c r="E85" s="501">
        <f>E81+E84</f>
        <v>388370880</v>
      </c>
      <c r="F85" s="498">
        <f t="shared" si="5"/>
        <v>0.64466959036176574</v>
      </c>
    </row>
    <row r="86" spans="1:6" ht="18" customHeight="1" thickTop="1" x14ac:dyDescent="0.25"/>
    <row r="87" spans="1:6" ht="18" customHeight="1" x14ac:dyDescent="0.25"/>
    <row r="89" spans="1:6" ht="13.5" customHeight="1" x14ac:dyDescent="0.25"/>
    <row r="90" spans="1:6" ht="18" customHeight="1" x14ac:dyDescent="0.25"/>
    <row r="91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5" orientation="portrait" r:id="rId1"/>
  <headerFooter alignWithMargins="0"/>
  <rowBreaks count="1" manualBreakCount="1">
    <brk id="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7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394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6/2021. (V.28.)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33" t="s">
        <v>78</v>
      </c>
      <c r="B4" s="1034"/>
      <c r="C4" s="1034"/>
      <c r="D4" s="1034"/>
      <c r="E4" s="1034"/>
      <c r="F4" s="1034"/>
      <c r="G4" s="1034"/>
      <c r="H4" s="1034"/>
      <c r="I4" s="1034"/>
      <c r="J4" s="1034"/>
      <c r="K4" s="1034"/>
      <c r="L4" s="1034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520</v>
      </c>
    </row>
    <row r="6" spans="1:12" s="2" customFormat="1" ht="60.75" customHeight="1" thickTop="1" x14ac:dyDescent="0.25">
      <c r="A6" s="85" t="s">
        <v>138</v>
      </c>
      <c r="B6" s="261" t="s">
        <v>120</v>
      </c>
      <c r="C6" s="86" t="s">
        <v>231</v>
      </c>
      <c r="D6" s="86" t="s">
        <v>218</v>
      </c>
      <c r="E6" s="86" t="s">
        <v>219</v>
      </c>
      <c r="F6" s="86" t="s">
        <v>86</v>
      </c>
      <c r="G6" s="86" t="s">
        <v>220</v>
      </c>
      <c r="H6" s="86" t="s">
        <v>221</v>
      </c>
      <c r="I6" s="86" t="s">
        <v>84</v>
      </c>
      <c r="J6" s="86" t="s">
        <v>222</v>
      </c>
      <c r="K6" s="86" t="s">
        <v>232</v>
      </c>
      <c r="L6" s="87" t="s">
        <v>85</v>
      </c>
    </row>
    <row r="7" spans="1:12" s="2" customFormat="1" ht="15" customHeight="1" thickBot="1" x14ac:dyDescent="0.3">
      <c r="A7" s="891" t="s">
        <v>438</v>
      </c>
      <c r="B7" s="892" t="s">
        <v>439</v>
      </c>
      <c r="C7" s="95" t="s">
        <v>440</v>
      </c>
      <c r="D7" s="95" t="s">
        <v>441</v>
      </c>
      <c r="E7" s="95" t="s">
        <v>442</v>
      </c>
      <c r="F7" s="95" t="s">
        <v>443</v>
      </c>
      <c r="G7" s="95" t="s">
        <v>444</v>
      </c>
      <c r="H7" s="95" t="s">
        <v>445</v>
      </c>
      <c r="I7" s="95" t="s">
        <v>446</v>
      </c>
      <c r="J7" s="95" t="s">
        <v>447</v>
      </c>
      <c r="K7" s="95" t="s">
        <v>448</v>
      </c>
      <c r="L7" s="101" t="s">
        <v>449</v>
      </c>
    </row>
    <row r="8" spans="1:12" ht="15" customHeight="1" thickTop="1" x14ac:dyDescent="0.25">
      <c r="A8" s="60" t="s">
        <v>59</v>
      </c>
      <c r="B8" s="894" t="s">
        <v>223</v>
      </c>
      <c r="C8" s="62">
        <v>1</v>
      </c>
      <c r="D8" s="62">
        <v>1385400</v>
      </c>
      <c r="E8" s="62">
        <v>0</v>
      </c>
      <c r="F8" s="62">
        <v>0</v>
      </c>
      <c r="G8" s="62">
        <v>0</v>
      </c>
      <c r="H8" s="62">
        <v>75472</v>
      </c>
      <c r="I8" s="62">
        <v>0</v>
      </c>
      <c r="J8" s="62">
        <v>0</v>
      </c>
      <c r="K8" s="62">
        <v>141100</v>
      </c>
      <c r="L8" s="246">
        <v>0</v>
      </c>
    </row>
    <row r="9" spans="1:12" ht="15" customHeight="1" x14ac:dyDescent="0.25">
      <c r="A9" s="32" t="s">
        <v>60</v>
      </c>
      <c r="B9" s="263" t="s">
        <v>667</v>
      </c>
      <c r="C9" s="34">
        <v>1</v>
      </c>
      <c r="D9" s="34">
        <f>SUM(D8)</f>
        <v>1385400</v>
      </c>
      <c r="E9" s="34">
        <f t="shared" ref="E9:L9" si="0">SUM(E8)</f>
        <v>0</v>
      </c>
      <c r="F9" s="34">
        <f t="shared" si="0"/>
        <v>0</v>
      </c>
      <c r="G9" s="34">
        <f t="shared" si="0"/>
        <v>0</v>
      </c>
      <c r="H9" s="34">
        <f t="shared" si="0"/>
        <v>75472</v>
      </c>
      <c r="I9" s="34">
        <f t="shared" si="0"/>
        <v>0</v>
      </c>
      <c r="J9" s="34">
        <f t="shared" si="0"/>
        <v>0</v>
      </c>
      <c r="K9" s="34">
        <f t="shared" si="0"/>
        <v>141100</v>
      </c>
      <c r="L9" s="72">
        <f t="shared" si="0"/>
        <v>0</v>
      </c>
    </row>
    <row r="10" spans="1:12" ht="25.5" customHeight="1" x14ac:dyDescent="0.25">
      <c r="A10" s="886" t="s">
        <v>61</v>
      </c>
      <c r="B10" s="262" t="s">
        <v>224</v>
      </c>
      <c r="C10" s="23">
        <v>1</v>
      </c>
      <c r="D10" s="23">
        <v>6079300</v>
      </c>
      <c r="E10" s="23">
        <v>640000</v>
      </c>
      <c r="F10" s="23">
        <v>0</v>
      </c>
      <c r="G10" s="23">
        <v>0</v>
      </c>
      <c r="H10" s="23">
        <v>226414</v>
      </c>
      <c r="I10" s="23">
        <v>0</v>
      </c>
      <c r="J10" s="23">
        <v>0</v>
      </c>
      <c r="K10" s="23">
        <v>95000</v>
      </c>
      <c r="L10" s="50">
        <v>0</v>
      </c>
    </row>
    <row r="11" spans="1:12" ht="25.5" customHeight="1" x14ac:dyDescent="0.25">
      <c r="A11" s="886" t="s">
        <v>62</v>
      </c>
      <c r="B11" s="262" t="s">
        <v>226</v>
      </c>
      <c r="C11" s="23">
        <v>2</v>
      </c>
      <c r="D11" s="23">
        <v>6193861</v>
      </c>
      <c r="E11" s="23">
        <v>443480</v>
      </c>
      <c r="F11" s="23">
        <v>0</v>
      </c>
      <c r="G11" s="23">
        <v>0</v>
      </c>
      <c r="H11" s="23">
        <v>364778</v>
      </c>
      <c r="I11" s="23">
        <v>0</v>
      </c>
      <c r="J11" s="23">
        <v>0</v>
      </c>
      <c r="K11" s="23">
        <v>547880</v>
      </c>
      <c r="L11" s="50">
        <v>0</v>
      </c>
    </row>
    <row r="12" spans="1:12" ht="36" x14ac:dyDescent="0.25">
      <c r="A12" s="886" t="s">
        <v>63</v>
      </c>
      <c r="B12" s="262" t="s">
        <v>227</v>
      </c>
      <c r="C12" s="23">
        <v>10</v>
      </c>
      <c r="D12" s="23">
        <v>21465266</v>
      </c>
      <c r="E12" s="23">
        <v>1539750</v>
      </c>
      <c r="F12" s="23">
        <v>0</v>
      </c>
      <c r="G12" s="23">
        <v>0</v>
      </c>
      <c r="H12" s="23">
        <v>1436753</v>
      </c>
      <c r="I12" s="23">
        <v>142710</v>
      </c>
      <c r="J12" s="23">
        <v>0</v>
      </c>
      <c r="K12" s="23">
        <v>164125</v>
      </c>
      <c r="L12" s="50">
        <v>0</v>
      </c>
    </row>
    <row r="13" spans="1:12" ht="22.8" x14ac:dyDescent="0.25">
      <c r="A13" s="32" t="s">
        <v>64</v>
      </c>
      <c r="B13" s="263" t="s">
        <v>668</v>
      </c>
      <c r="C13" s="34">
        <f>SUM(C10:C12)</f>
        <v>13</v>
      </c>
      <c r="D13" s="34">
        <f t="shared" ref="D13:L13" si="1">SUM(D10:D12)</f>
        <v>33738427</v>
      </c>
      <c r="E13" s="34">
        <f t="shared" si="1"/>
        <v>2623230</v>
      </c>
      <c r="F13" s="34">
        <f t="shared" si="1"/>
        <v>0</v>
      </c>
      <c r="G13" s="34">
        <f t="shared" si="1"/>
        <v>0</v>
      </c>
      <c r="H13" s="34">
        <f t="shared" si="1"/>
        <v>2027945</v>
      </c>
      <c r="I13" s="34">
        <f t="shared" si="1"/>
        <v>142710</v>
      </c>
      <c r="J13" s="34">
        <f t="shared" si="1"/>
        <v>0</v>
      </c>
      <c r="K13" s="34">
        <f t="shared" si="1"/>
        <v>807005</v>
      </c>
      <c r="L13" s="72">
        <f t="shared" si="1"/>
        <v>0</v>
      </c>
    </row>
    <row r="14" spans="1:12" ht="15" customHeight="1" x14ac:dyDescent="0.25">
      <c r="A14" s="895" t="s">
        <v>65</v>
      </c>
      <c r="B14" s="887" t="s">
        <v>495</v>
      </c>
      <c r="C14" s="23">
        <v>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5655343</v>
      </c>
    </row>
    <row r="15" spans="1:12" ht="24" x14ac:dyDescent="0.25">
      <c r="A15" s="895" t="s">
        <v>66</v>
      </c>
      <c r="B15" s="887" t="s">
        <v>562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>
        <v>1728000</v>
      </c>
    </row>
    <row r="16" spans="1:12" ht="24" x14ac:dyDescent="0.25">
      <c r="A16" s="895" t="s">
        <v>67</v>
      </c>
      <c r="B16" s="887" t="s">
        <v>563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>
        <v>1076400</v>
      </c>
    </row>
    <row r="17" spans="1:14" ht="22.8" x14ac:dyDescent="0.25">
      <c r="A17" s="32" t="s">
        <v>68</v>
      </c>
      <c r="B17" s="263" t="s">
        <v>712</v>
      </c>
      <c r="C17" s="34">
        <f>SUM(C14:C16)</f>
        <v>1</v>
      </c>
      <c r="D17" s="34">
        <f t="shared" ref="D17:L17" si="2">SUM(D14:D16)</f>
        <v>0</v>
      </c>
      <c r="E17" s="34">
        <f t="shared" si="2"/>
        <v>0</v>
      </c>
      <c r="F17" s="34">
        <f t="shared" si="2"/>
        <v>0</v>
      </c>
      <c r="G17" s="34">
        <f t="shared" si="2"/>
        <v>0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34">
        <f t="shared" si="2"/>
        <v>0</v>
      </c>
      <c r="L17" s="72">
        <f t="shared" si="2"/>
        <v>8459743</v>
      </c>
      <c r="N17" s="151"/>
    </row>
    <row r="18" spans="1:14" ht="22.8" x14ac:dyDescent="0.25">
      <c r="A18" s="494">
        <v>11</v>
      </c>
      <c r="B18" s="529" t="s">
        <v>713</v>
      </c>
      <c r="C18" s="493">
        <f>C9+C13+C17</f>
        <v>15</v>
      </c>
      <c r="D18" s="493">
        <f t="shared" ref="D18:L18" si="3">D9+D13+D17</f>
        <v>35123827</v>
      </c>
      <c r="E18" s="493">
        <f t="shared" si="3"/>
        <v>2623230</v>
      </c>
      <c r="F18" s="493">
        <f t="shared" si="3"/>
        <v>0</v>
      </c>
      <c r="G18" s="493">
        <f t="shared" si="3"/>
        <v>0</v>
      </c>
      <c r="H18" s="493">
        <f t="shared" si="3"/>
        <v>2103417</v>
      </c>
      <c r="I18" s="493">
        <f t="shared" si="3"/>
        <v>142710</v>
      </c>
      <c r="J18" s="493">
        <f t="shared" si="3"/>
        <v>0</v>
      </c>
      <c r="K18" s="493">
        <f t="shared" si="3"/>
        <v>948105</v>
      </c>
      <c r="L18" s="530">
        <f t="shared" si="3"/>
        <v>8459743</v>
      </c>
    </row>
    <row r="19" spans="1:14" ht="36" x14ac:dyDescent="0.25">
      <c r="A19" s="886">
        <v>12</v>
      </c>
      <c r="B19" s="262" t="s">
        <v>228</v>
      </c>
      <c r="C19" s="23">
        <v>14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50">
        <v>0</v>
      </c>
    </row>
    <row r="20" spans="1:14" ht="24" x14ac:dyDescent="0.25">
      <c r="A20" s="886">
        <v>13</v>
      </c>
      <c r="B20" s="262" t="s">
        <v>229</v>
      </c>
      <c r="C20" s="23">
        <v>16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>
        <v>0</v>
      </c>
    </row>
    <row r="21" spans="1:14" ht="13.5" customHeight="1" thickBot="1" x14ac:dyDescent="0.3">
      <c r="A21" s="25">
        <v>14</v>
      </c>
      <c r="B21" s="264" t="s">
        <v>831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51">
        <v>0</v>
      </c>
    </row>
    <row r="22" spans="1:14" ht="13.2" thickTop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C27" s="9"/>
      <c r="D27" s="9"/>
      <c r="E27" s="9"/>
      <c r="F27" s="9"/>
      <c r="G27" s="9"/>
      <c r="H27" s="9"/>
      <c r="I27" s="9"/>
      <c r="J27" s="9"/>
      <c r="K27" s="9"/>
      <c r="L27" s="9"/>
    </row>
  </sheetData>
  <mergeCells count="1">
    <mergeCell ref="A4:L4"/>
  </mergeCells>
  <phoneticPr fontId="19" type="noConversion"/>
  <pageMargins left="0.75" right="0.75" top="1" bottom="1" header="0.5" footer="0.5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I77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7.6640625" style="297" customWidth="1"/>
    <col min="3" max="6" width="10.6640625" style="297" customWidth="1"/>
    <col min="7" max="7" width="10.6640625" style="298" customWidth="1"/>
    <col min="8" max="8" width="9.109375" style="298"/>
    <col min="9" max="9" width="10.109375" style="298" bestFit="1" customWidth="1"/>
    <col min="10" max="16384" width="9.109375" style="298"/>
  </cols>
  <sheetData>
    <row r="1" spans="1:7" ht="15" customHeight="1" x14ac:dyDescent="0.25">
      <c r="A1" s="295"/>
      <c r="B1" s="295"/>
      <c r="C1" s="295"/>
      <c r="F1" s="296" t="s">
        <v>456</v>
      </c>
    </row>
    <row r="2" spans="1:7" ht="15" customHeight="1" x14ac:dyDescent="0.25">
      <c r="A2" s="295"/>
      <c r="B2" s="295"/>
      <c r="C2" s="295"/>
      <c r="F2" s="296" t="str">
        <f>'1.a sz. mellélet'!E2</f>
        <v>a  6/2021. (V.28.) önkormányzati rendelethez</v>
      </c>
    </row>
    <row r="3" spans="1:7" ht="15" customHeight="1" x14ac:dyDescent="0.25"/>
    <row r="4" spans="1:7" ht="15" customHeight="1" x14ac:dyDescent="0.25">
      <c r="A4" s="1035" t="s">
        <v>772</v>
      </c>
      <c r="B4" s="1035"/>
      <c r="C4" s="1035"/>
      <c r="D4" s="1035"/>
      <c r="E4" s="1035"/>
      <c r="F4" s="1035"/>
      <c r="G4" s="433"/>
    </row>
    <row r="5" spans="1:7" ht="15" customHeight="1" thickBot="1" x14ac:dyDescent="0.3">
      <c r="F5" s="440" t="s">
        <v>520</v>
      </c>
    </row>
    <row r="6" spans="1:7" s="294" customFormat="1" ht="24.6" thickTop="1" x14ac:dyDescent="0.25">
      <c r="A6" s="793" t="s">
        <v>83</v>
      </c>
      <c r="B6" s="794" t="s">
        <v>225</v>
      </c>
      <c r="C6" s="795" t="s">
        <v>133</v>
      </c>
      <c r="D6" s="388" t="s">
        <v>134</v>
      </c>
      <c r="E6" s="388" t="s">
        <v>135</v>
      </c>
      <c r="F6" s="390" t="s">
        <v>137</v>
      </c>
    </row>
    <row r="7" spans="1:7" s="294" customFormat="1" ht="15" customHeight="1" thickBot="1" x14ac:dyDescent="0.3">
      <c r="A7" s="796" t="s">
        <v>438</v>
      </c>
      <c r="B7" s="797" t="s">
        <v>452</v>
      </c>
      <c r="C7" s="798" t="s">
        <v>440</v>
      </c>
      <c r="D7" s="47" t="s">
        <v>441</v>
      </c>
      <c r="E7" s="308" t="s">
        <v>442</v>
      </c>
      <c r="F7" s="434" t="s">
        <v>443</v>
      </c>
    </row>
    <row r="8" spans="1:7" s="294" customFormat="1" ht="15" customHeight="1" thickTop="1" x14ac:dyDescent="0.25">
      <c r="A8" s="799" t="s">
        <v>607</v>
      </c>
      <c r="B8" s="686" t="s">
        <v>608</v>
      </c>
      <c r="C8" s="800">
        <f>SUM(C9:C19)</f>
        <v>215124594</v>
      </c>
      <c r="D8" s="856">
        <f>SUM(D9:D19)</f>
        <v>247601173</v>
      </c>
      <c r="E8" s="905">
        <f>SUM(E9:E19)</f>
        <v>167226340</v>
      </c>
      <c r="F8" s="452">
        <f t="shared" ref="F8:F18" si="0">E8/D8</f>
        <v>0.67538589568798202</v>
      </c>
    </row>
    <row r="9" spans="1:7" s="294" customFormat="1" ht="15" customHeight="1" x14ac:dyDescent="0.25">
      <c r="A9" s="801" t="s">
        <v>141</v>
      </c>
      <c r="B9" s="680" t="s">
        <v>832</v>
      </c>
      <c r="C9" s="683">
        <v>2540000</v>
      </c>
      <c r="D9" s="685">
        <v>2540000</v>
      </c>
      <c r="E9" s="850">
        <v>0</v>
      </c>
      <c r="F9" s="951">
        <f t="shared" si="0"/>
        <v>0</v>
      </c>
    </row>
    <row r="10" spans="1:7" s="294" customFormat="1" ht="15" customHeight="1" x14ac:dyDescent="0.25">
      <c r="A10" s="801" t="s">
        <v>142</v>
      </c>
      <c r="B10" s="680" t="s">
        <v>833</v>
      </c>
      <c r="C10" s="683">
        <v>63858790</v>
      </c>
      <c r="D10" s="685">
        <v>63858790</v>
      </c>
      <c r="E10" s="850">
        <v>0</v>
      </c>
      <c r="F10" s="453">
        <f t="shared" si="0"/>
        <v>0</v>
      </c>
    </row>
    <row r="11" spans="1:7" s="294" customFormat="1" ht="15" customHeight="1" x14ac:dyDescent="0.25">
      <c r="A11" s="801" t="s">
        <v>143</v>
      </c>
      <c r="B11" s="680" t="s">
        <v>834</v>
      </c>
      <c r="C11" s="683">
        <v>11596129</v>
      </c>
      <c r="D11" s="685">
        <v>11596129</v>
      </c>
      <c r="E11" s="850">
        <v>11596129</v>
      </c>
      <c r="F11" s="951">
        <f t="shared" si="0"/>
        <v>1</v>
      </c>
    </row>
    <row r="12" spans="1:7" s="294" customFormat="1" ht="15" customHeight="1" x14ac:dyDescent="0.25">
      <c r="A12" s="801" t="s">
        <v>609</v>
      </c>
      <c r="B12" s="680" t="s">
        <v>835</v>
      </c>
      <c r="C12" s="683">
        <v>19862486</v>
      </c>
      <c r="D12" s="685">
        <v>0</v>
      </c>
      <c r="E12" s="850">
        <v>0</v>
      </c>
      <c r="F12" s="932"/>
    </row>
    <row r="13" spans="1:7" s="294" customFormat="1" ht="15" customHeight="1" x14ac:dyDescent="0.25">
      <c r="A13" s="801" t="s">
        <v>610</v>
      </c>
      <c r="B13" s="680" t="s">
        <v>836</v>
      </c>
      <c r="C13" s="683">
        <v>5000000</v>
      </c>
      <c r="D13" s="685">
        <v>5000000</v>
      </c>
      <c r="E13" s="850">
        <v>0</v>
      </c>
      <c r="F13" s="951">
        <f t="shared" si="0"/>
        <v>0</v>
      </c>
    </row>
    <row r="14" spans="1:7" s="294" customFormat="1" ht="15" customHeight="1" x14ac:dyDescent="0.25">
      <c r="A14" s="801" t="s">
        <v>611</v>
      </c>
      <c r="B14" s="680" t="s">
        <v>837</v>
      </c>
      <c r="C14" s="683">
        <v>78691730</v>
      </c>
      <c r="D14" s="685">
        <v>81225705</v>
      </c>
      <c r="E14" s="850">
        <v>81285712</v>
      </c>
      <c r="F14" s="951">
        <f t="shared" si="0"/>
        <v>1.0007387685954834</v>
      </c>
    </row>
    <row r="15" spans="1:7" s="294" customFormat="1" ht="15" customHeight="1" x14ac:dyDescent="0.25">
      <c r="A15" s="801" t="s">
        <v>612</v>
      </c>
      <c r="B15" s="680" t="s">
        <v>838</v>
      </c>
      <c r="C15" s="683">
        <v>3810000</v>
      </c>
      <c r="D15" s="685">
        <v>3810000</v>
      </c>
      <c r="E15" s="850">
        <v>0</v>
      </c>
      <c r="F15" s="951">
        <f t="shared" si="0"/>
        <v>0</v>
      </c>
    </row>
    <row r="16" spans="1:7" s="294" customFormat="1" ht="15" customHeight="1" x14ac:dyDescent="0.25">
      <c r="A16" s="801" t="s">
        <v>613</v>
      </c>
      <c r="B16" s="680" t="s">
        <v>839</v>
      </c>
      <c r="C16" s="683">
        <v>1905000</v>
      </c>
      <c r="D16" s="685">
        <v>1905000</v>
      </c>
      <c r="E16" s="850">
        <v>488950</v>
      </c>
      <c r="F16" s="453">
        <f t="shared" si="0"/>
        <v>0.25666666666666665</v>
      </c>
    </row>
    <row r="17" spans="1:9" s="294" customFormat="1" ht="15" customHeight="1" x14ac:dyDescent="0.25">
      <c r="A17" s="801" t="s">
        <v>614</v>
      </c>
      <c r="B17" s="681" t="s">
        <v>840</v>
      </c>
      <c r="C17" s="683">
        <v>3810000</v>
      </c>
      <c r="D17" s="685">
        <v>3810000</v>
      </c>
      <c r="E17" s="851">
        <v>0</v>
      </c>
      <c r="F17" s="453">
        <f t="shared" si="0"/>
        <v>0</v>
      </c>
    </row>
    <row r="18" spans="1:9" s="294" customFormat="1" ht="15" customHeight="1" x14ac:dyDescent="0.25">
      <c r="A18" s="801" t="s">
        <v>615</v>
      </c>
      <c r="B18" s="66" t="s">
        <v>841</v>
      </c>
      <c r="C18" s="684">
        <v>24050459</v>
      </c>
      <c r="D18" s="685">
        <v>23733150</v>
      </c>
      <c r="E18" s="852">
        <v>23733150</v>
      </c>
      <c r="F18" s="453">
        <f t="shared" si="0"/>
        <v>1</v>
      </c>
    </row>
    <row r="19" spans="1:9" s="294" customFormat="1" ht="15" customHeight="1" x14ac:dyDescent="0.25">
      <c r="A19" s="801" t="s">
        <v>616</v>
      </c>
      <c r="B19" s="8" t="s">
        <v>842</v>
      </c>
      <c r="C19" s="683">
        <v>0</v>
      </c>
      <c r="D19" s="685">
        <v>50122399</v>
      </c>
      <c r="E19" s="852">
        <v>50122399</v>
      </c>
      <c r="F19" s="453">
        <f t="shared" ref="F19:F41" si="1">E19/D19</f>
        <v>1</v>
      </c>
    </row>
    <row r="20" spans="1:9" s="294" customFormat="1" ht="15" customHeight="1" x14ac:dyDescent="0.25">
      <c r="A20" s="799" t="s">
        <v>620</v>
      </c>
      <c r="B20" s="686" t="s">
        <v>621</v>
      </c>
      <c r="C20" s="800">
        <f>SUM(C21:C74)</f>
        <v>39749640</v>
      </c>
      <c r="D20" s="800">
        <f>SUM(D21:D74)</f>
        <v>39521164</v>
      </c>
      <c r="E20" s="906">
        <f>SUM(E21:E74)</f>
        <v>25754378</v>
      </c>
      <c r="F20" s="862">
        <f t="shared" si="1"/>
        <v>0.65166041162147958</v>
      </c>
    </row>
    <row r="21" spans="1:9" s="435" customFormat="1" ht="15" customHeight="1" x14ac:dyDescent="0.25">
      <c r="A21" s="801" t="s">
        <v>141</v>
      </c>
      <c r="B21" s="680" t="s">
        <v>714</v>
      </c>
      <c r="C21" s="683">
        <v>127000</v>
      </c>
      <c r="D21" s="685">
        <v>127000</v>
      </c>
      <c r="E21" s="852"/>
      <c r="F21" s="453">
        <f t="shared" si="1"/>
        <v>0</v>
      </c>
    </row>
    <row r="22" spans="1:9" s="294" customFormat="1" ht="15" customHeight="1" x14ac:dyDescent="0.25">
      <c r="A22" s="801" t="s">
        <v>142</v>
      </c>
      <c r="B22" s="680" t="s">
        <v>843</v>
      </c>
      <c r="C22" s="683">
        <v>4938000</v>
      </c>
      <c r="D22" s="685">
        <v>0</v>
      </c>
      <c r="E22" s="852">
        <v>0</v>
      </c>
      <c r="F22" s="932"/>
    </row>
    <row r="23" spans="1:9" s="294" customFormat="1" ht="24" x14ac:dyDescent="0.25">
      <c r="A23" s="801" t="s">
        <v>143</v>
      </c>
      <c r="B23" s="979" t="s">
        <v>844</v>
      </c>
      <c r="C23" s="683">
        <v>6150640</v>
      </c>
      <c r="D23" s="685">
        <v>6150640</v>
      </c>
      <c r="E23" s="852">
        <v>0</v>
      </c>
      <c r="F23" s="453">
        <f t="shared" si="1"/>
        <v>0</v>
      </c>
    </row>
    <row r="24" spans="1:9" s="294" customFormat="1" ht="15" customHeight="1" x14ac:dyDescent="0.25">
      <c r="A24" s="801" t="s">
        <v>609</v>
      </c>
      <c r="B24" s="66" t="s">
        <v>845</v>
      </c>
      <c r="C24" s="684">
        <v>1117000</v>
      </c>
      <c r="D24" s="685">
        <v>1117000</v>
      </c>
      <c r="E24" s="852">
        <v>1120734</v>
      </c>
      <c r="F24" s="453">
        <f t="shared" si="1"/>
        <v>1.0033428827215756</v>
      </c>
    </row>
    <row r="25" spans="1:9" s="294" customFormat="1" ht="15" customHeight="1" x14ac:dyDescent="0.25">
      <c r="A25" s="801" t="s">
        <v>610</v>
      </c>
      <c r="B25" s="839" t="s">
        <v>846</v>
      </c>
      <c r="C25" s="684">
        <v>2475000</v>
      </c>
      <c r="D25" s="685">
        <v>2825524</v>
      </c>
      <c r="E25" s="850">
        <v>2825524</v>
      </c>
      <c r="F25" s="453">
        <f t="shared" si="1"/>
        <v>1</v>
      </c>
    </row>
    <row r="26" spans="1:9" s="294" customFormat="1" ht="24" x14ac:dyDescent="0.25">
      <c r="A26" s="801" t="s">
        <v>611</v>
      </c>
      <c r="B26" s="839" t="s">
        <v>847</v>
      </c>
      <c r="C26" s="684">
        <v>2540000</v>
      </c>
      <c r="D26" s="685">
        <v>2540000</v>
      </c>
      <c r="E26" s="850">
        <v>1857014</v>
      </c>
      <c r="F26" s="453">
        <f t="shared" si="1"/>
        <v>0.73110787401574806</v>
      </c>
    </row>
    <row r="27" spans="1:9" s="294" customFormat="1" ht="15" customHeight="1" x14ac:dyDescent="0.25">
      <c r="A27" s="801" t="s">
        <v>612</v>
      </c>
      <c r="B27" s="66" t="s">
        <v>848</v>
      </c>
      <c r="C27" s="684">
        <v>5080000</v>
      </c>
      <c r="D27" s="685">
        <v>5080000</v>
      </c>
      <c r="E27" s="850">
        <v>4215439</v>
      </c>
      <c r="F27" s="453">
        <f t="shared" si="1"/>
        <v>0.82981082677165352</v>
      </c>
    </row>
    <row r="28" spans="1:9" s="294" customFormat="1" ht="15" customHeight="1" x14ac:dyDescent="0.25">
      <c r="A28" s="801" t="s">
        <v>613</v>
      </c>
      <c r="B28" s="66" t="s">
        <v>849</v>
      </c>
      <c r="C28" s="684">
        <v>762000</v>
      </c>
      <c r="D28" s="685">
        <v>762000</v>
      </c>
      <c r="E28" s="850">
        <v>0</v>
      </c>
      <c r="F28" s="453">
        <f t="shared" si="1"/>
        <v>0</v>
      </c>
    </row>
    <row r="29" spans="1:9" s="294" customFormat="1" ht="15" customHeight="1" x14ac:dyDescent="0.25">
      <c r="A29" s="801" t="s">
        <v>614</v>
      </c>
      <c r="B29" s="900" t="s">
        <v>715</v>
      </c>
      <c r="C29" s="684">
        <v>270000</v>
      </c>
      <c r="D29" s="685">
        <v>270000</v>
      </c>
      <c r="E29" s="850">
        <v>0</v>
      </c>
      <c r="F29" s="453">
        <f t="shared" si="1"/>
        <v>0</v>
      </c>
    </row>
    <row r="30" spans="1:9" s="294" customFormat="1" ht="15" customHeight="1" x14ac:dyDescent="0.25">
      <c r="A30" s="801" t="s">
        <v>615</v>
      </c>
      <c r="B30" s="66" t="s">
        <v>850</v>
      </c>
      <c r="C30" s="684">
        <v>180000</v>
      </c>
      <c r="D30" s="685">
        <v>180000</v>
      </c>
      <c r="E30" s="850">
        <v>0</v>
      </c>
      <c r="F30" s="453">
        <f t="shared" si="1"/>
        <v>0</v>
      </c>
    </row>
    <row r="31" spans="1:9" s="294" customFormat="1" ht="15" customHeight="1" x14ac:dyDescent="0.25">
      <c r="A31" s="801" t="s">
        <v>616</v>
      </c>
      <c r="B31" s="66" t="s">
        <v>851</v>
      </c>
      <c r="C31" s="684">
        <v>1500000</v>
      </c>
      <c r="D31" s="685">
        <v>1500000</v>
      </c>
      <c r="E31" s="851">
        <v>789305</v>
      </c>
      <c r="F31" s="453">
        <f t="shared" si="1"/>
        <v>0.52620333333333336</v>
      </c>
      <c r="I31" s="366"/>
    </row>
    <row r="32" spans="1:9" s="294" customFormat="1" ht="15" customHeight="1" x14ac:dyDescent="0.25">
      <c r="A32" s="801" t="s">
        <v>617</v>
      </c>
      <c r="B32" s="901" t="s">
        <v>852</v>
      </c>
      <c r="C32" s="684">
        <v>2540000</v>
      </c>
      <c r="D32" s="685">
        <v>2540000</v>
      </c>
      <c r="E32" s="354">
        <v>2385060</v>
      </c>
      <c r="F32" s="951">
        <f t="shared" si="1"/>
        <v>0.93899999999999995</v>
      </c>
    </row>
    <row r="33" spans="1:9" s="294" customFormat="1" ht="15" customHeight="1" x14ac:dyDescent="0.25">
      <c r="A33" s="801" t="s">
        <v>618</v>
      </c>
      <c r="B33" s="66" t="s">
        <v>853</v>
      </c>
      <c r="C33" s="684">
        <v>1505000</v>
      </c>
      <c r="D33" s="685">
        <v>1505000</v>
      </c>
      <c r="E33" s="354">
        <v>0</v>
      </c>
      <c r="F33" s="951">
        <f t="shared" si="1"/>
        <v>0</v>
      </c>
    </row>
    <row r="34" spans="1:9" s="294" customFormat="1" ht="15" customHeight="1" x14ac:dyDescent="0.25">
      <c r="A34" s="801" t="s">
        <v>619</v>
      </c>
      <c r="B34" s="66" t="s">
        <v>854</v>
      </c>
      <c r="C34" s="684">
        <v>127000</v>
      </c>
      <c r="D34" s="685">
        <v>127000</v>
      </c>
      <c r="E34" s="987">
        <v>0</v>
      </c>
      <c r="F34" s="453">
        <f t="shared" si="1"/>
        <v>0</v>
      </c>
    </row>
    <row r="35" spans="1:9" s="294" customFormat="1" ht="15" customHeight="1" x14ac:dyDescent="0.25">
      <c r="A35" s="801" t="s">
        <v>622</v>
      </c>
      <c r="B35" s="904" t="s">
        <v>855</v>
      </c>
      <c r="C35" s="683">
        <v>305000</v>
      </c>
      <c r="D35" s="685">
        <v>305000</v>
      </c>
      <c r="E35" s="850">
        <v>30752</v>
      </c>
      <c r="F35" s="453">
        <f t="shared" si="1"/>
        <v>0.10082622950819672</v>
      </c>
    </row>
    <row r="36" spans="1:9" s="294" customFormat="1" ht="15" customHeight="1" x14ac:dyDescent="0.25">
      <c r="A36" s="801" t="s">
        <v>623</v>
      </c>
      <c r="B36" s="681" t="s">
        <v>856</v>
      </c>
      <c r="C36" s="683">
        <v>222000</v>
      </c>
      <c r="D36" s="685">
        <v>222000</v>
      </c>
      <c r="E36" s="850">
        <v>0</v>
      </c>
      <c r="F36" s="453">
        <f t="shared" si="1"/>
        <v>0</v>
      </c>
    </row>
    <row r="37" spans="1:9" s="294" customFormat="1" ht="15" customHeight="1" x14ac:dyDescent="0.25">
      <c r="A37" s="801" t="s">
        <v>624</v>
      </c>
      <c r="B37" s="66" t="s">
        <v>857</v>
      </c>
      <c r="C37" s="684">
        <v>1016000</v>
      </c>
      <c r="D37" s="685">
        <v>1016000</v>
      </c>
      <c r="E37" s="850">
        <v>928350</v>
      </c>
      <c r="F37" s="453">
        <f t="shared" si="1"/>
        <v>0.91373031496062995</v>
      </c>
      <c r="I37" s="366"/>
    </row>
    <row r="38" spans="1:9" s="294" customFormat="1" ht="15" customHeight="1" x14ac:dyDescent="0.25">
      <c r="A38" s="801" t="s">
        <v>625</v>
      </c>
      <c r="B38" s="66" t="s">
        <v>858</v>
      </c>
      <c r="C38" s="684">
        <v>102000</v>
      </c>
      <c r="D38" s="685">
        <v>152000</v>
      </c>
      <c r="E38" s="851">
        <v>151003</v>
      </c>
      <c r="F38" s="951">
        <f t="shared" si="1"/>
        <v>0.99344078947368419</v>
      </c>
    </row>
    <row r="39" spans="1:9" s="294" customFormat="1" ht="15" customHeight="1" x14ac:dyDescent="0.25">
      <c r="A39" s="801" t="s">
        <v>626</v>
      </c>
      <c r="B39" s="66" t="s">
        <v>859</v>
      </c>
      <c r="C39" s="684">
        <v>279000</v>
      </c>
      <c r="D39" s="685">
        <v>443000</v>
      </c>
      <c r="E39" s="851">
        <v>443357</v>
      </c>
      <c r="F39" s="951">
        <f t="shared" si="1"/>
        <v>1.0008058690744921</v>
      </c>
    </row>
    <row r="40" spans="1:9" s="294" customFormat="1" ht="15" customHeight="1" x14ac:dyDescent="0.25">
      <c r="A40" s="801" t="s">
        <v>627</v>
      </c>
      <c r="B40" s="66" t="s">
        <v>860</v>
      </c>
      <c r="C40" s="684">
        <v>197000</v>
      </c>
      <c r="D40" s="685">
        <v>197000</v>
      </c>
      <c r="E40" s="851">
        <v>0</v>
      </c>
      <c r="F40" s="453">
        <f t="shared" si="1"/>
        <v>0</v>
      </c>
    </row>
    <row r="41" spans="1:9" s="294" customFormat="1" ht="15" customHeight="1" x14ac:dyDescent="0.25">
      <c r="A41" s="801" t="s">
        <v>628</v>
      </c>
      <c r="B41" s="66" t="s">
        <v>861</v>
      </c>
      <c r="C41" s="684">
        <v>127000</v>
      </c>
      <c r="D41" s="685">
        <v>127000</v>
      </c>
      <c r="E41" s="851">
        <v>0</v>
      </c>
      <c r="F41" s="453">
        <f t="shared" si="1"/>
        <v>0</v>
      </c>
    </row>
    <row r="42" spans="1:9" s="294" customFormat="1" ht="15" customHeight="1" x14ac:dyDescent="0.25">
      <c r="A42" s="801" t="s">
        <v>629</v>
      </c>
      <c r="B42" s="682" t="s">
        <v>862</v>
      </c>
      <c r="C42" s="683">
        <v>1005000</v>
      </c>
      <c r="D42" s="685">
        <v>0</v>
      </c>
      <c r="E42" s="853">
        <v>0</v>
      </c>
      <c r="F42" s="984"/>
    </row>
    <row r="43" spans="1:9" s="294" customFormat="1" ht="15" customHeight="1" x14ac:dyDescent="0.25">
      <c r="A43" s="801" t="s">
        <v>630</v>
      </c>
      <c r="B43" s="680" t="s">
        <v>863</v>
      </c>
      <c r="C43" s="683">
        <v>1747000</v>
      </c>
      <c r="D43" s="685">
        <v>0</v>
      </c>
      <c r="E43" s="854">
        <v>0</v>
      </c>
      <c r="F43" s="933"/>
    </row>
    <row r="44" spans="1:9" s="294" customFormat="1" ht="15" customHeight="1" x14ac:dyDescent="0.25">
      <c r="A44" s="801" t="s">
        <v>631</v>
      </c>
      <c r="B44" s="680" t="s">
        <v>864</v>
      </c>
      <c r="C44" s="683">
        <v>279000</v>
      </c>
      <c r="D44" s="685">
        <v>0</v>
      </c>
      <c r="E44" s="684">
        <v>0</v>
      </c>
      <c r="F44" s="932"/>
    </row>
    <row r="45" spans="1:9" s="294" customFormat="1" ht="15" customHeight="1" x14ac:dyDescent="0.25">
      <c r="A45" s="801" t="s">
        <v>632</v>
      </c>
      <c r="B45" s="680" t="s">
        <v>865</v>
      </c>
      <c r="C45" s="683">
        <v>175000</v>
      </c>
      <c r="D45" s="685">
        <v>176000</v>
      </c>
      <c r="E45" s="684">
        <v>0</v>
      </c>
      <c r="F45" s="454">
        <f>E45/D45</f>
        <v>0</v>
      </c>
    </row>
    <row r="46" spans="1:9" s="294" customFormat="1" ht="15" customHeight="1" thickBot="1" x14ac:dyDescent="0.3">
      <c r="A46" s="802" t="s">
        <v>633</v>
      </c>
      <c r="B46" s="687" t="s">
        <v>866</v>
      </c>
      <c r="C46" s="688">
        <v>725000</v>
      </c>
      <c r="D46" s="689">
        <v>0</v>
      </c>
      <c r="E46" s="855">
        <v>0</v>
      </c>
      <c r="F46" s="985"/>
      <c r="G46" s="366"/>
    </row>
    <row r="47" spans="1:9" s="294" customFormat="1" ht="6.75" customHeight="1" thickTop="1" x14ac:dyDescent="0.25">
      <c r="A47" s="803"/>
      <c r="B47" s="804"/>
      <c r="C47" s="804"/>
      <c r="D47" s="4"/>
      <c r="E47" s="436"/>
      <c r="F47" s="437"/>
    </row>
    <row r="48" spans="1:9" s="294" customFormat="1" ht="6.75" customHeight="1" x14ac:dyDescent="0.25">
      <c r="A48" s="803"/>
      <c r="B48" s="804"/>
      <c r="C48" s="804"/>
      <c r="D48" s="4"/>
      <c r="E48" s="436"/>
      <c r="F48" s="437"/>
    </row>
    <row r="49" spans="1:7" s="294" customFormat="1" ht="15" customHeight="1" x14ac:dyDescent="0.25">
      <c r="A49" s="803"/>
      <c r="B49" s="804"/>
      <c r="C49" s="805"/>
      <c r="D49" s="65"/>
      <c r="E49" s="436"/>
      <c r="F49" s="437" t="s">
        <v>315</v>
      </c>
    </row>
    <row r="50" spans="1:7" s="294" customFormat="1" ht="15" customHeight="1" x14ac:dyDescent="0.25">
      <c r="A50" s="9"/>
      <c r="B50" s="9"/>
      <c r="C50" s="806"/>
      <c r="D50" s="806"/>
      <c r="E50" s="436"/>
      <c r="F50" s="437" t="str">
        <f>F2</f>
        <v>a  6/2021. (V.28.) önkormányzati rendelethez</v>
      </c>
    </row>
    <row r="51" spans="1:7" s="294" customFormat="1" ht="6" customHeight="1" x14ac:dyDescent="0.25">
      <c r="A51" s="9"/>
      <c r="B51" s="9"/>
      <c r="C51" s="806"/>
      <c r="D51" s="806"/>
      <c r="E51" s="436"/>
      <c r="F51" s="437"/>
    </row>
    <row r="52" spans="1:7" s="294" customFormat="1" ht="15" customHeight="1" thickBot="1" x14ac:dyDescent="0.3">
      <c r="A52" s="9"/>
      <c r="B52" s="9"/>
      <c r="C52" s="806"/>
      <c r="D52" s="806"/>
      <c r="E52" s="297"/>
      <c r="F52" s="440" t="s">
        <v>520</v>
      </c>
    </row>
    <row r="53" spans="1:7" s="294" customFormat="1" ht="24.6" thickTop="1" x14ac:dyDescent="0.25">
      <c r="A53" s="793" t="s">
        <v>83</v>
      </c>
      <c r="B53" s="794" t="s">
        <v>225</v>
      </c>
      <c r="C53" s="795" t="s">
        <v>133</v>
      </c>
      <c r="D53" s="30" t="s">
        <v>134</v>
      </c>
      <c r="E53" s="30" t="s">
        <v>135</v>
      </c>
      <c r="F53" s="31" t="s">
        <v>137</v>
      </c>
    </row>
    <row r="54" spans="1:7" s="294" customFormat="1" ht="15" customHeight="1" thickBot="1" x14ac:dyDescent="0.3">
      <c r="A54" s="796" t="s">
        <v>438</v>
      </c>
      <c r="B54" s="797" t="s">
        <v>452</v>
      </c>
      <c r="C54" s="798" t="s">
        <v>440</v>
      </c>
      <c r="D54" s="47" t="s">
        <v>441</v>
      </c>
      <c r="E54" s="308" t="s">
        <v>442</v>
      </c>
      <c r="F54" s="434" t="s">
        <v>443</v>
      </c>
    </row>
    <row r="55" spans="1:7" s="294" customFormat="1" ht="15" customHeight="1" thickTop="1" x14ac:dyDescent="0.25">
      <c r="A55" s="974" t="s">
        <v>634</v>
      </c>
      <c r="B55" s="975" t="s">
        <v>867</v>
      </c>
      <c r="C55" s="976">
        <v>550000</v>
      </c>
      <c r="D55" s="977">
        <v>550000</v>
      </c>
      <c r="E55" s="978">
        <v>0</v>
      </c>
      <c r="F55" s="454">
        <f t="shared" ref="F55" si="2">E55/D55</f>
        <v>0</v>
      </c>
      <c r="G55" s="366"/>
    </row>
    <row r="56" spans="1:7" s="294" customFormat="1" ht="24" x14ac:dyDescent="0.25">
      <c r="A56" s="980" t="s">
        <v>635</v>
      </c>
      <c r="B56" s="988" t="s">
        <v>883</v>
      </c>
      <c r="C56" s="981">
        <v>229000</v>
      </c>
      <c r="D56" s="982">
        <v>229000</v>
      </c>
      <c r="E56" s="983">
        <v>228600</v>
      </c>
      <c r="F56" s="973">
        <f>E56/D56</f>
        <v>0.99825327510917028</v>
      </c>
      <c r="G56" s="366"/>
    </row>
    <row r="57" spans="1:7" s="294" customFormat="1" ht="15" customHeight="1" x14ac:dyDescent="0.25">
      <c r="A57" s="970" t="s">
        <v>636</v>
      </c>
      <c r="B57" s="682" t="s">
        <v>868</v>
      </c>
      <c r="C57" s="971">
        <v>2540000</v>
      </c>
      <c r="D57" s="972">
        <v>2540000</v>
      </c>
      <c r="E57" s="854">
        <v>0</v>
      </c>
      <c r="F57" s="973">
        <f t="shared" ref="F57" si="3">E57/D57</f>
        <v>0</v>
      </c>
    </row>
    <row r="58" spans="1:7" s="294" customFormat="1" ht="15" customHeight="1" x14ac:dyDescent="0.25">
      <c r="A58" s="801" t="s">
        <v>637</v>
      </c>
      <c r="B58" s="680" t="s">
        <v>869</v>
      </c>
      <c r="C58" s="683">
        <v>580000</v>
      </c>
      <c r="D58" s="685">
        <v>580000</v>
      </c>
      <c r="E58" s="684">
        <v>0</v>
      </c>
      <c r="F58" s="454">
        <f>E58/D58</f>
        <v>0</v>
      </c>
    </row>
    <row r="59" spans="1:7" s="294" customFormat="1" ht="15" customHeight="1" x14ac:dyDescent="0.25">
      <c r="A59" s="974" t="s">
        <v>638</v>
      </c>
      <c r="B59" s="975" t="s">
        <v>870</v>
      </c>
      <c r="C59" s="976">
        <v>60000</v>
      </c>
      <c r="D59" s="977">
        <v>60000</v>
      </c>
      <c r="E59" s="978">
        <v>0</v>
      </c>
      <c r="F59" s="454">
        <f>E59/D59</f>
        <v>0</v>
      </c>
    </row>
    <row r="60" spans="1:7" s="294" customFormat="1" ht="15" customHeight="1" x14ac:dyDescent="0.25">
      <c r="A60" s="970" t="s">
        <v>639</v>
      </c>
      <c r="B60" s="682" t="s">
        <v>721</v>
      </c>
      <c r="C60" s="971">
        <v>300000</v>
      </c>
      <c r="D60" s="972">
        <v>0</v>
      </c>
      <c r="E60" s="854">
        <v>0</v>
      </c>
      <c r="F60" s="986"/>
    </row>
    <row r="61" spans="1:7" s="294" customFormat="1" ht="15" customHeight="1" x14ac:dyDescent="0.25">
      <c r="A61" s="801" t="s">
        <v>640</v>
      </c>
      <c r="B61" s="681" t="s">
        <v>871</v>
      </c>
      <c r="C61" s="903">
        <v>0</v>
      </c>
      <c r="D61" s="685">
        <v>1608000</v>
      </c>
      <c r="E61" s="684">
        <v>1605336</v>
      </c>
      <c r="F61" s="454">
        <f t="shared" ref="F61:F76" si="4">E61/D61</f>
        <v>0.99834328358208957</v>
      </c>
    </row>
    <row r="62" spans="1:7" s="294" customFormat="1" ht="15" customHeight="1" x14ac:dyDescent="0.25">
      <c r="A62" s="902" t="s">
        <v>641</v>
      </c>
      <c r="B62" s="66" t="s">
        <v>872</v>
      </c>
      <c r="C62" s="698">
        <v>0</v>
      </c>
      <c r="D62" s="685">
        <v>3356500</v>
      </c>
      <c r="E62" s="684">
        <v>3357615</v>
      </c>
      <c r="F62" s="454">
        <f t="shared" si="4"/>
        <v>1.0003321912706689</v>
      </c>
    </row>
    <row r="63" spans="1:7" s="294" customFormat="1" ht="15" customHeight="1" x14ac:dyDescent="0.25">
      <c r="A63" s="902" t="s">
        <v>642</v>
      </c>
      <c r="B63" s="66" t="s">
        <v>873</v>
      </c>
      <c r="C63" s="698">
        <v>0</v>
      </c>
      <c r="D63" s="685">
        <v>1558000</v>
      </c>
      <c r="E63" s="684">
        <v>1457800</v>
      </c>
      <c r="F63" s="454">
        <f t="shared" si="4"/>
        <v>0.93568677792041077</v>
      </c>
    </row>
    <row r="64" spans="1:7" s="294" customFormat="1" ht="15" customHeight="1" x14ac:dyDescent="0.25">
      <c r="A64" s="902" t="s">
        <v>643</v>
      </c>
      <c r="B64" s="66" t="s">
        <v>874</v>
      </c>
      <c r="C64" s="698">
        <v>0</v>
      </c>
      <c r="D64" s="685">
        <v>1647500</v>
      </c>
      <c r="E64" s="684">
        <v>1647190</v>
      </c>
      <c r="F64" s="454">
        <f t="shared" si="4"/>
        <v>0.9998118361153262</v>
      </c>
    </row>
    <row r="65" spans="1:6" s="294" customFormat="1" ht="15" customHeight="1" x14ac:dyDescent="0.25">
      <c r="A65" s="902" t="s">
        <v>644</v>
      </c>
      <c r="B65" s="66" t="s">
        <v>875</v>
      </c>
      <c r="C65" s="698">
        <v>0</v>
      </c>
      <c r="D65" s="685">
        <v>30000</v>
      </c>
      <c r="E65" s="684">
        <v>29900</v>
      </c>
      <c r="F65" s="454">
        <f t="shared" ref="F65" si="5">E65/D65</f>
        <v>0.9966666666666667</v>
      </c>
    </row>
    <row r="66" spans="1:6" s="294" customFormat="1" ht="15" customHeight="1" x14ac:dyDescent="0.25">
      <c r="A66" s="902" t="s">
        <v>645</v>
      </c>
      <c r="B66" s="66" t="s">
        <v>877</v>
      </c>
      <c r="C66" s="698">
        <v>0</v>
      </c>
      <c r="D66" s="685">
        <v>0</v>
      </c>
      <c r="E66" s="684">
        <v>14900</v>
      </c>
      <c r="F66" s="989"/>
    </row>
    <row r="67" spans="1:6" s="294" customFormat="1" ht="15" customHeight="1" x14ac:dyDescent="0.25">
      <c r="A67" s="902" t="s">
        <v>646</v>
      </c>
      <c r="B67" s="66" t="s">
        <v>878</v>
      </c>
      <c r="C67" s="698">
        <v>0</v>
      </c>
      <c r="D67" s="685">
        <v>0</v>
      </c>
      <c r="E67" s="684">
        <v>76298</v>
      </c>
      <c r="F67" s="984"/>
    </row>
    <row r="68" spans="1:6" s="294" customFormat="1" ht="15" customHeight="1" x14ac:dyDescent="0.25">
      <c r="A68" s="902" t="s">
        <v>647</v>
      </c>
      <c r="B68" s="66" t="s">
        <v>879</v>
      </c>
      <c r="C68" s="698">
        <v>0</v>
      </c>
      <c r="D68" s="685">
        <v>0</v>
      </c>
      <c r="E68" s="684">
        <v>155000</v>
      </c>
      <c r="F68" s="984"/>
    </row>
    <row r="69" spans="1:6" s="294" customFormat="1" ht="15" customHeight="1" x14ac:dyDescent="0.25">
      <c r="A69" s="902" t="s">
        <v>648</v>
      </c>
      <c r="B69" s="66" t="s">
        <v>880</v>
      </c>
      <c r="C69" s="698">
        <v>0</v>
      </c>
      <c r="D69" s="685">
        <v>0</v>
      </c>
      <c r="E69" s="684">
        <v>250000</v>
      </c>
      <c r="F69" s="984"/>
    </row>
    <row r="70" spans="1:6" s="294" customFormat="1" ht="15" customHeight="1" x14ac:dyDescent="0.25">
      <c r="A70" s="902" t="s">
        <v>716</v>
      </c>
      <c r="B70" s="66" t="s">
        <v>881</v>
      </c>
      <c r="C70" s="698">
        <v>0</v>
      </c>
      <c r="D70" s="685">
        <v>0</v>
      </c>
      <c r="E70" s="684">
        <v>46831</v>
      </c>
      <c r="F70" s="984"/>
    </row>
    <row r="71" spans="1:6" s="294" customFormat="1" ht="15" customHeight="1" x14ac:dyDescent="0.25">
      <c r="A71" s="902" t="s">
        <v>717</v>
      </c>
      <c r="B71" s="66" t="s">
        <v>882</v>
      </c>
      <c r="C71" s="698">
        <v>0</v>
      </c>
      <c r="D71" s="685">
        <v>0</v>
      </c>
      <c r="E71" s="684">
        <v>13970</v>
      </c>
      <c r="F71" s="984"/>
    </row>
    <row r="72" spans="1:6" s="294" customFormat="1" ht="24" x14ac:dyDescent="0.25">
      <c r="A72" s="902" t="s">
        <v>718</v>
      </c>
      <c r="B72" s="839" t="s">
        <v>885</v>
      </c>
      <c r="C72" s="698">
        <v>0</v>
      </c>
      <c r="D72" s="685">
        <v>0</v>
      </c>
      <c r="E72" s="684">
        <v>127000</v>
      </c>
      <c r="F72" s="984"/>
    </row>
    <row r="73" spans="1:6" s="294" customFormat="1" ht="15" customHeight="1" x14ac:dyDescent="0.25">
      <c r="A73" s="902" t="s">
        <v>719</v>
      </c>
      <c r="B73" s="839" t="s">
        <v>884</v>
      </c>
      <c r="C73" s="698">
        <v>0</v>
      </c>
      <c r="D73" s="685">
        <v>0</v>
      </c>
      <c r="E73" s="684">
        <v>73800</v>
      </c>
      <c r="F73" s="984"/>
    </row>
    <row r="74" spans="1:6" s="294" customFormat="1" ht="24" x14ac:dyDescent="0.25">
      <c r="A74" s="902" t="s">
        <v>720</v>
      </c>
      <c r="B74" s="839" t="s">
        <v>886</v>
      </c>
      <c r="C74" s="698">
        <v>0</v>
      </c>
      <c r="D74" s="685">
        <v>0</v>
      </c>
      <c r="E74" s="684">
        <v>1923600</v>
      </c>
      <c r="F74" s="932"/>
    </row>
    <row r="75" spans="1:6" s="294" customFormat="1" ht="15" customHeight="1" thickBot="1" x14ac:dyDescent="0.3">
      <c r="A75" s="807" t="s">
        <v>649</v>
      </c>
      <c r="B75" s="808" t="s">
        <v>876</v>
      </c>
      <c r="C75" s="809">
        <v>0</v>
      </c>
      <c r="D75" s="857">
        <v>505811</v>
      </c>
      <c r="E75" s="907">
        <v>505811</v>
      </c>
      <c r="F75" s="858">
        <f t="shared" si="4"/>
        <v>1</v>
      </c>
    </row>
    <row r="76" spans="1:6" s="294" customFormat="1" ht="18" customHeight="1" thickTop="1" thickBot="1" x14ac:dyDescent="0.3">
      <c r="A76" s="860" t="s">
        <v>650</v>
      </c>
      <c r="B76" s="860"/>
      <c r="C76" s="861">
        <f>C8+C20+C75</f>
        <v>254874234</v>
      </c>
      <c r="D76" s="861">
        <f>D8+D20+D75</f>
        <v>287628148</v>
      </c>
      <c r="E76" s="908">
        <f>E8+E20+E75</f>
        <v>193486529</v>
      </c>
      <c r="F76" s="859">
        <f t="shared" si="4"/>
        <v>0.67269678001055722</v>
      </c>
    </row>
    <row r="77" spans="1:6" ht="13.8" thickTop="1" x14ac:dyDescent="0.25"/>
  </sheetData>
  <sheetProtection selectLockedCells="1" selectUnlockedCells="1"/>
  <mergeCells count="1">
    <mergeCell ref="A4:F4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99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K38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5.6640625" style="109" customWidth="1"/>
    <col min="3" max="4" width="10.6640625" style="109" customWidth="1"/>
    <col min="5" max="6" width="10.6640625" style="110" customWidth="1"/>
    <col min="7" max="8" width="9.109375" style="110"/>
    <col min="9" max="9" width="10.109375" style="110" bestFit="1" customWidth="1"/>
    <col min="10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457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6/2021. (V.28.)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32" t="s">
        <v>773</v>
      </c>
      <c r="B4" s="1032"/>
      <c r="C4" s="1032"/>
      <c r="D4" s="1032"/>
      <c r="E4" s="1032"/>
      <c r="F4" s="1032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432" t="s">
        <v>520</v>
      </c>
    </row>
    <row r="7" spans="1:7" ht="27" customHeight="1" thickTop="1" x14ac:dyDescent="0.25">
      <c r="A7" s="29" t="s">
        <v>138</v>
      </c>
      <c r="B7" s="30" t="s">
        <v>120</v>
      </c>
      <c r="C7" s="30" t="s">
        <v>133</v>
      </c>
      <c r="D7" s="30" t="s">
        <v>134</v>
      </c>
      <c r="E7" s="30" t="s">
        <v>135</v>
      </c>
      <c r="F7" s="31" t="s">
        <v>137</v>
      </c>
      <c r="G7" s="111"/>
    </row>
    <row r="8" spans="1:7" ht="15" customHeight="1" thickBot="1" x14ac:dyDescent="0.3">
      <c r="A8" s="46" t="s">
        <v>438</v>
      </c>
      <c r="B8" s="47" t="s">
        <v>439</v>
      </c>
      <c r="C8" s="47" t="s">
        <v>440</v>
      </c>
      <c r="D8" s="47" t="s">
        <v>441</v>
      </c>
      <c r="E8" s="47" t="s">
        <v>442</v>
      </c>
      <c r="F8" s="48" t="s">
        <v>443</v>
      </c>
      <c r="G8" s="111"/>
    </row>
    <row r="9" spans="1:7" ht="15" customHeight="1" thickTop="1" x14ac:dyDescent="0.25">
      <c r="A9" s="28" t="s">
        <v>59</v>
      </c>
      <c r="B9" s="269" t="s">
        <v>264</v>
      </c>
      <c r="C9" s="270">
        <v>16640850</v>
      </c>
      <c r="D9" s="270">
        <v>16640850</v>
      </c>
      <c r="E9" s="112">
        <v>16297175</v>
      </c>
      <c r="F9" s="117">
        <f t="shared" ref="F9:F20" si="0">E9/D9</f>
        <v>0.97934750929189318</v>
      </c>
      <c r="G9" s="106"/>
    </row>
    <row r="10" spans="1:7" ht="15" customHeight="1" x14ac:dyDescent="0.25">
      <c r="A10" s="28" t="s">
        <v>60</v>
      </c>
      <c r="B10" s="269" t="s">
        <v>723</v>
      </c>
      <c r="C10" s="270">
        <v>19239000</v>
      </c>
      <c r="D10" s="270">
        <v>19222348</v>
      </c>
      <c r="E10" s="112">
        <v>19222348</v>
      </c>
      <c r="F10" s="117">
        <f t="shared" si="0"/>
        <v>1</v>
      </c>
      <c r="G10" s="106"/>
    </row>
    <row r="11" spans="1:7" ht="15" customHeight="1" x14ac:dyDescent="0.25">
      <c r="A11" s="28" t="s">
        <v>61</v>
      </c>
      <c r="B11" s="269" t="s">
        <v>79</v>
      </c>
      <c r="C11" s="270">
        <v>80000</v>
      </c>
      <c r="D11" s="270">
        <v>80000</v>
      </c>
      <c r="E11" s="112">
        <v>69474</v>
      </c>
      <c r="F11" s="117">
        <f t="shared" si="0"/>
        <v>0.868425</v>
      </c>
      <c r="G11" s="106"/>
    </row>
    <row r="12" spans="1:7" ht="15" customHeight="1" x14ac:dyDescent="0.25">
      <c r="A12" s="28" t="s">
        <v>62</v>
      </c>
      <c r="B12" s="269" t="s">
        <v>80</v>
      </c>
      <c r="C12" s="270">
        <v>1200000</v>
      </c>
      <c r="D12" s="270">
        <v>1200000</v>
      </c>
      <c r="E12" s="112">
        <v>1562430</v>
      </c>
      <c r="F12" s="117">
        <f t="shared" si="0"/>
        <v>1.302025</v>
      </c>
      <c r="G12" s="106"/>
    </row>
    <row r="13" spans="1:7" ht="15" customHeight="1" x14ac:dyDescent="0.25">
      <c r="A13" s="28" t="s">
        <v>63</v>
      </c>
      <c r="B13" s="269" t="s">
        <v>265</v>
      </c>
      <c r="C13" s="270">
        <v>745000</v>
      </c>
      <c r="D13" s="270">
        <v>745000</v>
      </c>
      <c r="E13" s="112">
        <v>696822</v>
      </c>
      <c r="F13" s="117">
        <f t="shared" si="0"/>
        <v>0.93533154362416104</v>
      </c>
      <c r="G13" s="106"/>
    </row>
    <row r="14" spans="1:7" ht="15" customHeight="1" x14ac:dyDescent="0.25">
      <c r="A14" s="28" t="s">
        <v>64</v>
      </c>
      <c r="B14" s="269" t="s">
        <v>887</v>
      </c>
      <c r="C14" s="270">
        <v>350000</v>
      </c>
      <c r="D14" s="270">
        <v>350000</v>
      </c>
      <c r="E14" s="112">
        <v>267167</v>
      </c>
      <c r="F14" s="117">
        <f t="shared" si="0"/>
        <v>0.76333428571428574</v>
      </c>
      <c r="G14" s="106"/>
    </row>
    <row r="15" spans="1:7" ht="15" customHeight="1" x14ac:dyDescent="0.25">
      <c r="A15" s="28" t="s">
        <v>65</v>
      </c>
      <c r="B15" s="269" t="s">
        <v>571</v>
      </c>
      <c r="C15" s="270">
        <v>250000</v>
      </c>
      <c r="D15" s="270">
        <v>250000</v>
      </c>
      <c r="E15" s="112">
        <v>268792</v>
      </c>
      <c r="F15" s="117">
        <f t="shared" si="0"/>
        <v>1.0751679999999999</v>
      </c>
      <c r="G15" s="106"/>
    </row>
    <row r="16" spans="1:7" ht="15" customHeight="1" x14ac:dyDescent="0.25">
      <c r="A16" s="28" t="s">
        <v>66</v>
      </c>
      <c r="B16" s="269" t="s">
        <v>572</v>
      </c>
      <c r="C16" s="270">
        <v>260000</v>
      </c>
      <c r="D16" s="270">
        <v>260000</v>
      </c>
      <c r="E16" s="112">
        <v>116901</v>
      </c>
      <c r="F16" s="117">
        <f t="shared" si="0"/>
        <v>0.44961923076923077</v>
      </c>
      <c r="G16" s="106"/>
    </row>
    <row r="17" spans="1:11" ht="15" customHeight="1" x14ac:dyDescent="0.25">
      <c r="A17" s="28" t="s">
        <v>67</v>
      </c>
      <c r="B17" s="811" t="s">
        <v>81</v>
      </c>
      <c r="C17" s="863">
        <v>440000</v>
      </c>
      <c r="D17" s="863">
        <v>440000</v>
      </c>
      <c r="E17" s="271">
        <v>120000</v>
      </c>
      <c r="F17" s="272">
        <f t="shared" si="0"/>
        <v>0.27272727272727271</v>
      </c>
      <c r="G17" s="106"/>
    </row>
    <row r="18" spans="1:11" ht="15" customHeight="1" x14ac:dyDescent="0.25">
      <c r="A18" s="28" t="s">
        <v>68</v>
      </c>
      <c r="B18" s="813" t="s">
        <v>724</v>
      </c>
      <c r="C18" s="814">
        <v>288000</v>
      </c>
      <c r="D18" s="814">
        <v>288000</v>
      </c>
      <c r="E18" s="810">
        <v>20000</v>
      </c>
      <c r="F18" s="272">
        <f t="shared" si="0"/>
        <v>6.9444444444444448E-2</v>
      </c>
      <c r="G18" s="106"/>
    </row>
    <row r="19" spans="1:11" ht="24" x14ac:dyDescent="0.25">
      <c r="A19" s="28" t="s">
        <v>122</v>
      </c>
      <c r="B19" s="953" t="s">
        <v>888</v>
      </c>
      <c r="C19" s="991">
        <v>0</v>
      </c>
      <c r="D19" s="991">
        <v>0</v>
      </c>
      <c r="E19" s="810">
        <v>100000</v>
      </c>
      <c r="F19" s="992"/>
      <c r="G19" s="106"/>
    </row>
    <row r="20" spans="1:11" ht="24" x14ac:dyDescent="0.25">
      <c r="A20" s="690">
        <v>12</v>
      </c>
      <c r="B20" s="535" t="s">
        <v>659</v>
      </c>
      <c r="C20" s="691">
        <f>SUM(C9:C19)</f>
        <v>39492850</v>
      </c>
      <c r="D20" s="691">
        <f>SUM(D9:D19)</f>
        <v>39476198</v>
      </c>
      <c r="E20" s="691">
        <f>SUM(E9:E19)</f>
        <v>38741109</v>
      </c>
      <c r="F20" s="692">
        <f t="shared" si="0"/>
        <v>0.9813789311726524</v>
      </c>
      <c r="G20" s="106"/>
      <c r="I20" s="864"/>
      <c r="J20" s="864"/>
      <c r="K20" s="864"/>
    </row>
    <row r="21" spans="1:11" ht="7.5" customHeight="1" x14ac:dyDescent="0.25">
      <c r="A21" s="274"/>
      <c r="B21" s="275"/>
      <c r="C21" s="273"/>
      <c r="D21" s="273"/>
      <c r="E21" s="273"/>
      <c r="F21" s="276"/>
      <c r="G21" s="106"/>
    </row>
    <row r="22" spans="1:11" ht="15" customHeight="1" x14ac:dyDescent="0.25">
      <c r="A22" s="531" t="s">
        <v>123</v>
      </c>
      <c r="B22" s="269" t="s">
        <v>651</v>
      </c>
      <c r="C22" s="270">
        <v>100000</v>
      </c>
      <c r="D22" s="270">
        <v>100000</v>
      </c>
      <c r="E22" s="112">
        <v>100000</v>
      </c>
      <c r="F22" s="117">
        <f t="shared" ref="F22:F33" si="1">E22/D22</f>
        <v>1</v>
      </c>
      <c r="G22" s="106"/>
    </row>
    <row r="23" spans="1:11" ht="15" customHeight="1" x14ac:dyDescent="0.25">
      <c r="A23" s="531" t="s">
        <v>124</v>
      </c>
      <c r="B23" s="269" t="s">
        <v>267</v>
      </c>
      <c r="C23" s="270">
        <v>4000000</v>
      </c>
      <c r="D23" s="270">
        <v>4000000</v>
      </c>
      <c r="E23" s="112">
        <v>4000000</v>
      </c>
      <c r="F23" s="117">
        <f t="shared" si="1"/>
        <v>1</v>
      </c>
      <c r="G23" s="106"/>
    </row>
    <row r="24" spans="1:11" ht="15" customHeight="1" x14ac:dyDescent="0.25">
      <c r="A24" s="531" t="s">
        <v>125</v>
      </c>
      <c r="B24" s="269" t="s">
        <v>652</v>
      </c>
      <c r="C24" s="270">
        <v>290000</v>
      </c>
      <c r="D24" s="270">
        <v>100000</v>
      </c>
      <c r="E24" s="112">
        <v>0</v>
      </c>
      <c r="F24" s="117">
        <f t="shared" si="1"/>
        <v>0</v>
      </c>
      <c r="G24" s="106"/>
    </row>
    <row r="25" spans="1:11" ht="15" customHeight="1" x14ac:dyDescent="0.25">
      <c r="A25" s="531" t="s">
        <v>70</v>
      </c>
      <c r="B25" s="269" t="s">
        <v>82</v>
      </c>
      <c r="C25" s="270">
        <v>2200000</v>
      </c>
      <c r="D25" s="270">
        <v>1100000</v>
      </c>
      <c r="E25" s="112">
        <v>1100000</v>
      </c>
      <c r="F25" s="117">
        <f t="shared" si="1"/>
        <v>1</v>
      </c>
      <c r="G25" s="106"/>
    </row>
    <row r="26" spans="1:11" ht="15" customHeight="1" x14ac:dyDescent="0.25">
      <c r="A26" s="531" t="s">
        <v>126</v>
      </c>
      <c r="B26" s="269" t="s">
        <v>574</v>
      </c>
      <c r="C26" s="270">
        <v>300000</v>
      </c>
      <c r="D26" s="270">
        <v>300000</v>
      </c>
      <c r="E26" s="112">
        <v>300000</v>
      </c>
      <c r="F26" s="117">
        <f t="shared" si="1"/>
        <v>1</v>
      </c>
      <c r="G26" s="106"/>
    </row>
    <row r="27" spans="1:11" ht="15" customHeight="1" x14ac:dyDescent="0.25">
      <c r="A27" s="531" t="s">
        <v>127</v>
      </c>
      <c r="B27" s="269" t="s">
        <v>653</v>
      </c>
      <c r="C27" s="270">
        <v>200000</v>
      </c>
      <c r="D27" s="270">
        <v>200000</v>
      </c>
      <c r="E27" s="112">
        <v>0</v>
      </c>
      <c r="F27" s="117">
        <f t="shared" si="1"/>
        <v>0</v>
      </c>
      <c r="G27" s="106"/>
    </row>
    <row r="28" spans="1:11" ht="15" customHeight="1" x14ac:dyDescent="0.25">
      <c r="A28" s="531" t="s">
        <v>58</v>
      </c>
      <c r="B28" s="269" t="s">
        <v>573</v>
      </c>
      <c r="C28" s="270">
        <v>100000</v>
      </c>
      <c r="D28" s="270">
        <v>0</v>
      </c>
      <c r="E28" s="112">
        <v>0</v>
      </c>
      <c r="F28" s="990"/>
      <c r="G28" s="106"/>
    </row>
    <row r="29" spans="1:11" ht="15" customHeight="1" x14ac:dyDescent="0.25">
      <c r="A29" s="531" t="s">
        <v>128</v>
      </c>
      <c r="B29" s="269" t="s">
        <v>654</v>
      </c>
      <c r="C29" s="816">
        <v>100000</v>
      </c>
      <c r="D29" s="816">
        <v>100000</v>
      </c>
      <c r="E29" s="112">
        <v>50000</v>
      </c>
      <c r="F29" s="117">
        <f t="shared" si="1"/>
        <v>0.5</v>
      </c>
      <c r="G29" s="106"/>
    </row>
    <row r="30" spans="1:11" ht="15" customHeight="1" x14ac:dyDescent="0.25">
      <c r="A30" s="531" t="s">
        <v>71</v>
      </c>
      <c r="B30" s="693" t="s">
        <v>656</v>
      </c>
      <c r="C30" s="817">
        <v>100000</v>
      </c>
      <c r="D30" s="817">
        <v>100000</v>
      </c>
      <c r="E30" s="112">
        <v>50000</v>
      </c>
      <c r="F30" s="117">
        <f t="shared" si="1"/>
        <v>0.5</v>
      </c>
      <c r="G30" s="106"/>
    </row>
    <row r="31" spans="1:11" ht="15" customHeight="1" x14ac:dyDescent="0.25">
      <c r="A31" s="531" t="s">
        <v>72</v>
      </c>
      <c r="B31" s="693" t="s">
        <v>657</v>
      </c>
      <c r="C31" s="812">
        <v>100000</v>
      </c>
      <c r="D31" s="815">
        <v>0</v>
      </c>
      <c r="E31" s="112">
        <v>0</v>
      </c>
      <c r="F31" s="990"/>
      <c r="G31" s="106"/>
    </row>
    <row r="32" spans="1:11" ht="15" customHeight="1" x14ac:dyDescent="0.25">
      <c r="A32" s="531" t="s">
        <v>73</v>
      </c>
      <c r="B32" s="818" t="s">
        <v>658</v>
      </c>
      <c r="C32" s="815">
        <v>25000</v>
      </c>
      <c r="D32" s="815">
        <v>25000</v>
      </c>
      <c r="E32" s="112">
        <v>0</v>
      </c>
      <c r="F32" s="117">
        <f t="shared" si="1"/>
        <v>0</v>
      </c>
      <c r="G32" s="106"/>
    </row>
    <row r="33" spans="1:7" ht="15" customHeight="1" x14ac:dyDescent="0.25">
      <c r="A33" s="531" t="s">
        <v>74</v>
      </c>
      <c r="B33" s="813" t="s">
        <v>655</v>
      </c>
      <c r="C33" s="812">
        <v>125000</v>
      </c>
      <c r="D33" s="815">
        <v>125000</v>
      </c>
      <c r="E33" s="112">
        <v>161640</v>
      </c>
      <c r="F33" s="117">
        <f t="shared" si="1"/>
        <v>1.29312</v>
      </c>
      <c r="G33" s="106"/>
    </row>
    <row r="34" spans="1:7" ht="36" x14ac:dyDescent="0.25">
      <c r="A34" s="536">
        <v>25</v>
      </c>
      <c r="B34" s="537" t="s">
        <v>755</v>
      </c>
      <c r="C34" s="819">
        <f>SUM(C22:C33)</f>
        <v>7640000</v>
      </c>
      <c r="D34" s="820">
        <f>SUM(D22:D33)</f>
        <v>6150000</v>
      </c>
      <c r="E34" s="538">
        <f>SUM(E22:E33)</f>
        <v>5761640</v>
      </c>
      <c r="F34" s="539">
        <f>E34/D34</f>
        <v>0.93685203252032523</v>
      </c>
    </row>
    <row r="35" spans="1:7" ht="9" customHeight="1" x14ac:dyDescent="0.25">
      <c r="A35" s="274"/>
      <c r="B35" s="281"/>
      <c r="C35" s="282"/>
      <c r="D35" s="283"/>
      <c r="E35" s="282"/>
      <c r="F35" s="280"/>
    </row>
    <row r="36" spans="1:7" ht="15" customHeight="1" x14ac:dyDescent="0.25">
      <c r="A36" s="94">
        <v>26</v>
      </c>
      <c r="B36" s="277" t="s">
        <v>268</v>
      </c>
      <c r="C36" s="278">
        <v>0</v>
      </c>
      <c r="D36" s="279">
        <v>4387700</v>
      </c>
      <c r="E36" s="284">
        <v>4387700</v>
      </c>
      <c r="F36" s="285">
        <f>E36/D36</f>
        <v>1</v>
      </c>
    </row>
    <row r="37" spans="1:7" ht="24.6" thickBot="1" x14ac:dyDescent="0.3">
      <c r="A37" s="532">
        <v>27</v>
      </c>
      <c r="B37" s="540" t="s">
        <v>754</v>
      </c>
      <c r="C37" s="541">
        <f>SUM(C36:C36)</f>
        <v>0</v>
      </c>
      <c r="D37" s="541">
        <f>SUM(D36:D36)</f>
        <v>4387700</v>
      </c>
      <c r="E37" s="533">
        <f>SUM(E36:E36)</f>
        <v>4387700</v>
      </c>
      <c r="F37" s="534">
        <f>E37/D37</f>
        <v>1</v>
      </c>
    </row>
    <row r="38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1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7.6640625" style="109" customWidth="1"/>
    <col min="3" max="4" width="10.6640625" style="109" customWidth="1"/>
    <col min="5" max="6" width="10.6640625" style="110" customWidth="1"/>
    <col min="7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459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6/2021. (V.28.)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32" t="s">
        <v>774</v>
      </c>
      <c r="B4" s="1032"/>
      <c r="C4" s="1032"/>
      <c r="D4" s="1032"/>
      <c r="E4" s="1032"/>
      <c r="F4" s="1032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5" t="s">
        <v>520</v>
      </c>
    </row>
    <row r="7" spans="1:7" ht="27" customHeight="1" thickTop="1" x14ac:dyDescent="0.25">
      <c r="A7" s="29" t="s">
        <v>138</v>
      </c>
      <c r="B7" s="30" t="s">
        <v>120</v>
      </c>
      <c r="C7" s="30" t="s">
        <v>133</v>
      </c>
      <c r="D7" s="30" t="s">
        <v>134</v>
      </c>
      <c r="E7" s="30" t="s">
        <v>135</v>
      </c>
      <c r="F7" s="31" t="s">
        <v>137</v>
      </c>
      <c r="G7" s="111"/>
    </row>
    <row r="8" spans="1:7" ht="15" customHeight="1" x14ac:dyDescent="0.25">
      <c r="A8" s="100" t="s">
        <v>438</v>
      </c>
      <c r="B8" s="911" t="s">
        <v>452</v>
      </c>
      <c r="C8" s="95" t="s">
        <v>440</v>
      </c>
      <c r="D8" s="95" t="s">
        <v>441</v>
      </c>
      <c r="E8" s="95" t="s">
        <v>442</v>
      </c>
      <c r="F8" s="101" t="s">
        <v>443</v>
      </c>
      <c r="G8" s="111"/>
    </row>
    <row r="9" spans="1:7" ht="36" x14ac:dyDescent="0.25">
      <c r="A9" s="865" t="s">
        <v>59</v>
      </c>
      <c r="B9" s="997" t="s">
        <v>889</v>
      </c>
      <c r="C9" s="719">
        <v>0</v>
      </c>
      <c r="D9" s="91">
        <v>505811</v>
      </c>
      <c r="E9" s="91">
        <v>505811</v>
      </c>
      <c r="F9" s="866">
        <f>E9/D9</f>
        <v>1</v>
      </c>
      <c r="G9" s="111"/>
    </row>
    <row r="10" spans="1:7" ht="24.6" thickBot="1" x14ac:dyDescent="0.3">
      <c r="A10" s="993" t="s">
        <v>60</v>
      </c>
      <c r="B10" s="994" t="s">
        <v>756</v>
      </c>
      <c r="C10" s="533">
        <f>SUM(C9:C9)</f>
        <v>0</v>
      </c>
      <c r="D10" s="995">
        <f>SUM(D9:D9)</f>
        <v>505811</v>
      </c>
      <c r="E10" s="533">
        <f>SUM(E9:E9)</f>
        <v>505811</v>
      </c>
      <c r="F10" s="996">
        <f>E10/D10</f>
        <v>1</v>
      </c>
      <c r="G10" s="111"/>
    </row>
    <row r="11" spans="1:7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2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6" max="6" width="10.88671875" bestFit="1" customWidth="1"/>
  </cols>
  <sheetData>
    <row r="1" spans="1:3" s="1" customFormat="1" ht="15" customHeight="1" x14ac:dyDescent="0.25">
      <c r="A1" s="4"/>
      <c r="B1" s="4"/>
      <c r="C1" s="5" t="s">
        <v>462</v>
      </c>
    </row>
    <row r="2" spans="1:3" s="1" customFormat="1" ht="15" customHeight="1" x14ac:dyDescent="0.25">
      <c r="A2" s="4"/>
      <c r="B2" s="4"/>
      <c r="C2" s="5" t="str">
        <f>'1.d sz. melléklet'!F2</f>
        <v>a  6/2021. (V.28.)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1009" t="s">
        <v>890</v>
      </c>
      <c r="B4" s="1009"/>
      <c r="C4" s="1009"/>
    </row>
    <row r="5" spans="1:3" s="1" customFormat="1" ht="15" customHeight="1" thickBot="1" x14ac:dyDescent="0.3">
      <c r="A5" s="10"/>
      <c r="B5" s="10"/>
      <c r="C5" s="5" t="s">
        <v>520</v>
      </c>
    </row>
    <row r="6" spans="1:3" s="1" customFormat="1" ht="24.6" thickTop="1" x14ac:dyDescent="0.25">
      <c r="A6" s="29" t="s">
        <v>138</v>
      </c>
      <c r="B6" s="30" t="s">
        <v>120</v>
      </c>
      <c r="C6" s="31" t="s">
        <v>41</v>
      </c>
    </row>
    <row r="7" spans="1:3" s="1" customFormat="1" ht="15" customHeight="1" thickBot="1" x14ac:dyDescent="0.3">
      <c r="A7" s="46" t="s">
        <v>438</v>
      </c>
      <c r="B7" s="47" t="s">
        <v>452</v>
      </c>
      <c r="C7" s="48" t="s">
        <v>440</v>
      </c>
    </row>
    <row r="8" spans="1:3" s="1" customFormat="1" ht="15" customHeight="1" thickTop="1" x14ac:dyDescent="0.25">
      <c r="A8" s="1036" t="s">
        <v>42</v>
      </c>
      <c r="B8" s="1037"/>
      <c r="C8" s="1038"/>
    </row>
    <row r="9" spans="1:3" s="1" customFormat="1" ht="24" x14ac:dyDescent="0.25">
      <c r="A9" s="21" t="s">
        <v>59</v>
      </c>
      <c r="B9" s="22" t="s">
        <v>43</v>
      </c>
      <c r="C9" s="50">
        <v>127793842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54515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127848357</v>
      </c>
    </row>
    <row r="14" spans="1:3" s="1" customFormat="1" ht="15" customHeight="1" x14ac:dyDescent="0.25">
      <c r="A14" s="32" t="s">
        <v>64</v>
      </c>
      <c r="B14" s="33" t="s">
        <v>502</v>
      </c>
      <c r="C14" s="72">
        <f>'5.sz. melléklet'!E64+'5.sz. melléklet'!E67</f>
        <v>479032682</v>
      </c>
    </row>
    <row r="15" spans="1:3" s="1" customFormat="1" ht="15" customHeight="1" x14ac:dyDescent="0.25">
      <c r="A15" s="32" t="s">
        <v>65</v>
      </c>
      <c r="B15" s="33" t="s">
        <v>461</v>
      </c>
      <c r="C15" s="72">
        <f>0-'6.sz. melléklet'!E85</f>
        <v>-388370880</v>
      </c>
    </row>
    <row r="16" spans="1:3" s="1" customFormat="1" ht="15" customHeight="1" x14ac:dyDescent="0.25">
      <c r="A16" s="845" t="s">
        <v>66</v>
      </c>
      <c r="B16" s="846" t="s">
        <v>669</v>
      </c>
      <c r="C16" s="50">
        <v>-427622</v>
      </c>
    </row>
    <row r="17" spans="1:6" s="170" customFormat="1" ht="15" customHeight="1" x14ac:dyDescent="0.25">
      <c r="A17" s="845" t="s">
        <v>67</v>
      </c>
      <c r="B17" s="22" t="s">
        <v>503</v>
      </c>
      <c r="C17" s="50">
        <v>-1640546</v>
      </c>
    </row>
    <row r="18" spans="1:6" s="170" customFormat="1" ht="15" customHeight="1" x14ac:dyDescent="0.25">
      <c r="A18" s="952" t="s">
        <v>68</v>
      </c>
      <c r="B18" s="953" t="s">
        <v>891</v>
      </c>
      <c r="C18" s="50">
        <v>-8744170</v>
      </c>
    </row>
    <row r="19" spans="1:6" s="170" customFormat="1" ht="15" customHeight="1" x14ac:dyDescent="0.25">
      <c r="A19" s="952" t="s">
        <v>122</v>
      </c>
      <c r="B19" s="543" t="s">
        <v>498</v>
      </c>
      <c r="C19" s="50">
        <v>-10000</v>
      </c>
    </row>
    <row r="20" spans="1:6" s="170" customFormat="1" ht="15" customHeight="1" x14ac:dyDescent="0.25">
      <c r="A20" s="845">
        <v>12</v>
      </c>
      <c r="B20" s="22" t="s">
        <v>496</v>
      </c>
      <c r="C20" s="50">
        <v>3894152</v>
      </c>
    </row>
    <row r="21" spans="1:6" s="170" customFormat="1" ht="15" customHeight="1" x14ac:dyDescent="0.25">
      <c r="A21" s="845">
        <v>13</v>
      </c>
      <c r="B21" s="22" t="s">
        <v>460</v>
      </c>
      <c r="C21" s="50">
        <v>625200</v>
      </c>
    </row>
    <row r="22" spans="1:6" s="170" customFormat="1" ht="15" customHeight="1" x14ac:dyDescent="0.25">
      <c r="A22" s="952">
        <v>14</v>
      </c>
      <c r="B22" s="953" t="s">
        <v>892</v>
      </c>
      <c r="C22" s="50">
        <v>63500</v>
      </c>
    </row>
    <row r="23" spans="1:6" s="1" customFormat="1" ht="15" customHeight="1" x14ac:dyDescent="0.25">
      <c r="A23" s="32">
        <v>15</v>
      </c>
      <c r="B23" s="33" t="s">
        <v>722</v>
      </c>
      <c r="C23" s="72">
        <f>SUM(C16:C22)</f>
        <v>-6239486</v>
      </c>
      <c r="F23" s="49"/>
    </row>
    <row r="24" spans="1:6" s="1" customFormat="1" ht="15" customHeight="1" x14ac:dyDescent="0.25">
      <c r="A24" s="1039" t="s">
        <v>48</v>
      </c>
      <c r="B24" s="1040"/>
      <c r="C24" s="1041"/>
    </row>
    <row r="25" spans="1:6" s="1" customFormat="1" ht="24" x14ac:dyDescent="0.25">
      <c r="A25" s="21">
        <v>16</v>
      </c>
      <c r="B25" s="22" t="s">
        <v>43</v>
      </c>
      <c r="C25" s="50">
        <v>212211813</v>
      </c>
    </row>
    <row r="26" spans="1:6" s="1" customFormat="1" ht="15" customHeight="1" x14ac:dyDescent="0.25">
      <c r="A26" s="21">
        <v>17</v>
      </c>
      <c r="B26" s="22" t="s">
        <v>44</v>
      </c>
      <c r="C26" s="50">
        <v>0</v>
      </c>
    </row>
    <row r="27" spans="1:6" s="1" customFormat="1" ht="15" customHeight="1" x14ac:dyDescent="0.25">
      <c r="A27" s="21">
        <v>18</v>
      </c>
      <c r="B27" s="22" t="s">
        <v>45</v>
      </c>
      <c r="C27" s="50">
        <v>58860</v>
      </c>
    </row>
    <row r="28" spans="1:6" s="1" customFormat="1" ht="15" customHeight="1" x14ac:dyDescent="0.25">
      <c r="A28" s="21">
        <v>19</v>
      </c>
      <c r="B28" s="22" t="s">
        <v>46</v>
      </c>
      <c r="C28" s="50">
        <v>0</v>
      </c>
    </row>
    <row r="29" spans="1:6" s="1" customFormat="1" ht="15" customHeight="1" thickBot="1" x14ac:dyDescent="0.3">
      <c r="A29" s="73">
        <v>20</v>
      </c>
      <c r="B29" s="74" t="s">
        <v>893</v>
      </c>
      <c r="C29" s="75">
        <f>SUM(C25:C28)</f>
        <v>212270673</v>
      </c>
      <c r="D29" s="49"/>
      <c r="F29" s="49"/>
    </row>
    <row r="30" spans="1:6" s="1" customFormat="1" ht="15" customHeight="1" thickTop="1" x14ac:dyDescent="0.25">
      <c r="A30" s="8"/>
      <c r="B30" s="8"/>
      <c r="C30" s="8"/>
    </row>
    <row r="32" spans="1:6" x14ac:dyDescent="0.25">
      <c r="C32" s="767"/>
    </row>
  </sheetData>
  <mergeCells count="3">
    <mergeCell ref="A4:C4"/>
    <mergeCell ref="A8:C8"/>
    <mergeCell ref="A24:C2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463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6/2021. (V.28.)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1009" t="s">
        <v>775</v>
      </c>
      <c r="B4" s="1009"/>
      <c r="C4" s="1009"/>
      <c r="D4" s="1009"/>
      <c r="E4" s="1009"/>
      <c r="F4" s="1009"/>
      <c r="G4" s="1009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520</v>
      </c>
      <c r="H5" s="8"/>
      <c r="I5" s="8"/>
      <c r="J5" s="8"/>
      <c r="K5" s="8"/>
      <c r="L5" s="8"/>
    </row>
    <row r="6" spans="1:12" s="1" customFormat="1" ht="48.6" thickTop="1" x14ac:dyDescent="0.25">
      <c r="A6" s="29" t="s">
        <v>138</v>
      </c>
      <c r="B6" s="30" t="s">
        <v>120</v>
      </c>
      <c r="C6" s="30" t="s">
        <v>52</v>
      </c>
      <c r="D6" s="30" t="s">
        <v>53</v>
      </c>
      <c r="E6" s="30" t="s">
        <v>145</v>
      </c>
      <c r="F6" s="30" t="s">
        <v>146</v>
      </c>
      <c r="G6" s="31" t="s">
        <v>464</v>
      </c>
    </row>
    <row r="7" spans="1:12" s="1" customFormat="1" ht="15" customHeight="1" thickBot="1" x14ac:dyDescent="0.3">
      <c r="A7" s="46" t="s">
        <v>438</v>
      </c>
      <c r="B7" s="47" t="s">
        <v>439</v>
      </c>
      <c r="C7" s="95" t="s">
        <v>440</v>
      </c>
      <c r="D7" s="95" t="s">
        <v>441</v>
      </c>
      <c r="E7" s="95" t="s">
        <v>442</v>
      </c>
      <c r="F7" s="95" t="s">
        <v>443</v>
      </c>
      <c r="G7" s="101" t="s">
        <v>444</v>
      </c>
    </row>
    <row r="8" spans="1:12" s="1" customFormat="1" ht="23.4" thickTop="1" x14ac:dyDescent="0.25">
      <c r="A8" s="76" t="s">
        <v>59</v>
      </c>
      <c r="B8" s="77" t="s">
        <v>147</v>
      </c>
      <c r="C8" s="675">
        <v>7770326</v>
      </c>
      <c r="D8" s="675">
        <v>2358436545</v>
      </c>
      <c r="E8" s="675">
        <v>145614544</v>
      </c>
      <c r="F8" s="675">
        <v>14837708</v>
      </c>
      <c r="G8" s="676">
        <v>2526659123</v>
      </c>
    </row>
    <row r="9" spans="1:12" s="1" customFormat="1" ht="24" x14ac:dyDescent="0.25">
      <c r="A9" s="21" t="s">
        <v>60</v>
      </c>
      <c r="B9" s="22" t="s">
        <v>148</v>
      </c>
      <c r="C9" s="23">
        <v>0</v>
      </c>
      <c r="D9" s="23">
        <v>0</v>
      </c>
      <c r="E9" s="23">
        <v>0</v>
      </c>
      <c r="F9" s="23">
        <v>20862321</v>
      </c>
      <c r="G9" s="50">
        <v>20862321</v>
      </c>
    </row>
    <row r="10" spans="1:12" s="1" customFormat="1" ht="15" customHeight="1" x14ac:dyDescent="0.25">
      <c r="A10" s="21" t="s">
        <v>61</v>
      </c>
      <c r="B10" s="22" t="s">
        <v>149</v>
      </c>
      <c r="C10" s="23">
        <v>0</v>
      </c>
      <c r="D10" s="23">
        <v>0</v>
      </c>
      <c r="E10" s="23">
        <v>0</v>
      </c>
      <c r="F10" s="23">
        <v>134421284</v>
      </c>
      <c r="G10" s="50">
        <v>134421284</v>
      </c>
    </row>
    <row r="11" spans="1:12" s="1" customFormat="1" ht="15" customHeight="1" x14ac:dyDescent="0.25">
      <c r="A11" s="21" t="s">
        <v>62</v>
      </c>
      <c r="B11" s="22" t="s">
        <v>150</v>
      </c>
      <c r="C11" s="23">
        <v>0</v>
      </c>
      <c r="D11" s="23">
        <v>136299284</v>
      </c>
      <c r="E11" s="23">
        <v>16806543</v>
      </c>
      <c r="F11" s="23">
        <v>0</v>
      </c>
      <c r="G11" s="50">
        <v>153105827</v>
      </c>
    </row>
    <row r="12" spans="1:12" s="1" customFormat="1" ht="15" customHeight="1" x14ac:dyDescent="0.25">
      <c r="A12" s="21" t="s">
        <v>63</v>
      </c>
      <c r="B12" s="22" t="s">
        <v>151</v>
      </c>
      <c r="C12" s="23">
        <v>0</v>
      </c>
      <c r="D12" s="23">
        <v>0</v>
      </c>
      <c r="E12" s="23">
        <v>0</v>
      </c>
      <c r="F12" s="23">
        <v>0</v>
      </c>
      <c r="G12" s="50">
        <v>0</v>
      </c>
    </row>
    <row r="13" spans="1:12" s="1" customFormat="1" ht="24" x14ac:dyDescent="0.25">
      <c r="A13" s="21" t="s">
        <v>64</v>
      </c>
      <c r="B13" s="22" t="s">
        <v>152</v>
      </c>
      <c r="C13" s="23">
        <v>0</v>
      </c>
      <c r="D13" s="23">
        <v>0</v>
      </c>
      <c r="E13" s="23">
        <v>0</v>
      </c>
      <c r="F13" s="23">
        <v>0</v>
      </c>
      <c r="G13" s="50">
        <v>0</v>
      </c>
    </row>
    <row r="14" spans="1:12" s="1" customFormat="1" ht="15" customHeight="1" x14ac:dyDescent="0.25">
      <c r="A14" s="21" t="s">
        <v>65</v>
      </c>
      <c r="B14" s="22" t="s">
        <v>153</v>
      </c>
      <c r="C14" s="23">
        <v>1100000</v>
      </c>
      <c r="D14" s="23">
        <v>0</v>
      </c>
      <c r="E14" s="23">
        <v>8508285</v>
      </c>
      <c r="F14" s="23">
        <v>63957248</v>
      </c>
      <c r="G14" s="50">
        <v>73565533</v>
      </c>
    </row>
    <row r="15" spans="1:12" s="1" customFormat="1" ht="15" customHeight="1" x14ac:dyDescent="0.25">
      <c r="A15" s="32" t="s">
        <v>66</v>
      </c>
      <c r="B15" s="33" t="s">
        <v>154</v>
      </c>
      <c r="C15" s="34">
        <f>SUM(C9:C14)</f>
        <v>1100000</v>
      </c>
      <c r="D15" s="34">
        <f t="shared" ref="D15:G15" si="0">SUM(D9:D14)</f>
        <v>136299284</v>
      </c>
      <c r="E15" s="34">
        <f t="shared" si="0"/>
        <v>25314828</v>
      </c>
      <c r="F15" s="34">
        <f t="shared" si="0"/>
        <v>219240853</v>
      </c>
      <c r="G15" s="72">
        <f t="shared" si="0"/>
        <v>381954965</v>
      </c>
    </row>
    <row r="16" spans="1:12" s="1" customFormat="1" ht="15" customHeight="1" x14ac:dyDescent="0.25">
      <c r="A16" s="21" t="s">
        <v>67</v>
      </c>
      <c r="B16" s="22" t="s">
        <v>155</v>
      </c>
      <c r="C16" s="23">
        <v>0</v>
      </c>
      <c r="D16" s="23">
        <v>0</v>
      </c>
      <c r="E16" s="23">
        <v>196850</v>
      </c>
      <c r="F16" s="23">
        <v>0</v>
      </c>
      <c r="G16" s="50">
        <v>196850</v>
      </c>
    </row>
    <row r="17" spans="1:7" s="1" customFormat="1" ht="15" customHeight="1" x14ac:dyDescent="0.25">
      <c r="A17" s="21" t="s">
        <v>68</v>
      </c>
      <c r="B17" s="22" t="s">
        <v>156</v>
      </c>
      <c r="C17" s="23">
        <v>0</v>
      </c>
      <c r="D17" s="23">
        <v>0</v>
      </c>
      <c r="E17" s="23">
        <v>4319719</v>
      </c>
      <c r="F17" s="23">
        <v>0</v>
      </c>
      <c r="G17" s="50">
        <v>4319719</v>
      </c>
    </row>
    <row r="18" spans="1:7" s="1" customFormat="1" ht="15" customHeight="1" x14ac:dyDescent="0.25">
      <c r="A18" s="21" t="s">
        <v>122</v>
      </c>
      <c r="B18" s="22" t="s">
        <v>157</v>
      </c>
      <c r="C18" s="23">
        <v>0</v>
      </c>
      <c r="D18" s="23">
        <v>0</v>
      </c>
      <c r="E18" s="23">
        <v>0</v>
      </c>
      <c r="F18" s="23">
        <v>0</v>
      </c>
      <c r="G18" s="50">
        <v>0</v>
      </c>
    </row>
    <row r="19" spans="1:7" s="1" customFormat="1" ht="36" x14ac:dyDescent="0.25">
      <c r="A19" s="21" t="s">
        <v>69</v>
      </c>
      <c r="B19" s="22" t="s">
        <v>158</v>
      </c>
      <c r="C19" s="23">
        <v>0</v>
      </c>
      <c r="D19" s="23">
        <v>0</v>
      </c>
      <c r="E19" s="23">
        <v>0</v>
      </c>
      <c r="F19" s="23">
        <v>0</v>
      </c>
      <c r="G19" s="50">
        <v>0</v>
      </c>
    </row>
    <row r="20" spans="1:7" s="1" customFormat="1" ht="15" customHeight="1" x14ac:dyDescent="0.25">
      <c r="A20" s="21" t="s">
        <v>123</v>
      </c>
      <c r="B20" s="22" t="s">
        <v>159</v>
      </c>
      <c r="C20" s="23">
        <v>1100000</v>
      </c>
      <c r="D20" s="23">
        <v>433000</v>
      </c>
      <c r="E20" s="23">
        <v>7878435</v>
      </c>
      <c r="F20" s="23">
        <v>217063075</v>
      </c>
      <c r="G20" s="50">
        <v>226474510</v>
      </c>
    </row>
    <row r="21" spans="1:7" s="1" customFormat="1" ht="15" customHeight="1" x14ac:dyDescent="0.25">
      <c r="A21" s="32" t="s">
        <v>124</v>
      </c>
      <c r="B21" s="33" t="s">
        <v>160</v>
      </c>
      <c r="C21" s="34">
        <f>SUM(C16:C20)</f>
        <v>1100000</v>
      </c>
      <c r="D21" s="34">
        <f t="shared" ref="D21:G21" si="1">SUM(D16:D20)</f>
        <v>433000</v>
      </c>
      <c r="E21" s="34">
        <f t="shared" si="1"/>
        <v>12395004</v>
      </c>
      <c r="F21" s="34">
        <f t="shared" si="1"/>
        <v>217063075</v>
      </c>
      <c r="G21" s="72">
        <f t="shared" si="1"/>
        <v>230991079</v>
      </c>
    </row>
    <row r="22" spans="1:7" s="1" customFormat="1" ht="15" customHeight="1" x14ac:dyDescent="0.25">
      <c r="A22" s="32" t="s">
        <v>125</v>
      </c>
      <c r="B22" s="33" t="s">
        <v>161</v>
      </c>
      <c r="C22" s="34">
        <f>C8+C15-C21</f>
        <v>7770326</v>
      </c>
      <c r="D22" s="34">
        <f t="shared" ref="D22:G22" si="2">D8+D15-D21</f>
        <v>2494302829</v>
      </c>
      <c r="E22" s="34">
        <f t="shared" si="2"/>
        <v>158534368</v>
      </c>
      <c r="F22" s="34">
        <f t="shared" si="2"/>
        <v>17015486</v>
      </c>
      <c r="G22" s="72">
        <f t="shared" si="2"/>
        <v>2677623009</v>
      </c>
    </row>
    <row r="23" spans="1:7" s="1" customFormat="1" ht="22.8" x14ac:dyDescent="0.25">
      <c r="A23" s="32" t="s">
        <v>70</v>
      </c>
      <c r="B23" s="33" t="s">
        <v>54</v>
      </c>
      <c r="C23" s="34">
        <v>7435112</v>
      </c>
      <c r="D23" s="34">
        <v>330637824</v>
      </c>
      <c r="E23" s="34">
        <v>99522333</v>
      </c>
      <c r="F23" s="34">
        <v>0</v>
      </c>
      <c r="G23" s="72">
        <v>437595269</v>
      </c>
    </row>
    <row r="24" spans="1:7" s="1" customFormat="1" ht="15" customHeight="1" x14ac:dyDescent="0.25">
      <c r="A24" s="21" t="s">
        <v>126</v>
      </c>
      <c r="B24" s="22" t="s">
        <v>162</v>
      </c>
      <c r="C24" s="23">
        <v>335214</v>
      </c>
      <c r="D24" s="23">
        <v>41969205</v>
      </c>
      <c r="E24" s="23">
        <v>15747294</v>
      </c>
      <c r="F24" s="23">
        <v>0</v>
      </c>
      <c r="G24" s="50">
        <v>58051713</v>
      </c>
    </row>
    <row r="25" spans="1:7" s="1" customFormat="1" ht="15" customHeight="1" x14ac:dyDescent="0.25">
      <c r="A25" s="21" t="s">
        <v>127</v>
      </c>
      <c r="B25" s="22" t="s">
        <v>163</v>
      </c>
      <c r="C25" s="23">
        <v>0</v>
      </c>
      <c r="D25" s="23">
        <v>136978</v>
      </c>
      <c r="E25" s="23">
        <v>4483566</v>
      </c>
      <c r="F25" s="23">
        <v>0</v>
      </c>
      <c r="G25" s="50">
        <v>4620544</v>
      </c>
    </row>
    <row r="26" spans="1:7" s="1" customFormat="1" ht="22.8" x14ac:dyDescent="0.25">
      <c r="A26" s="32" t="s">
        <v>58</v>
      </c>
      <c r="B26" s="33" t="s">
        <v>164</v>
      </c>
      <c r="C26" s="34">
        <f>C23+C24-C25</f>
        <v>7770326</v>
      </c>
      <c r="D26" s="34">
        <f t="shared" ref="D26:G26" si="3">D23+D24-D25</f>
        <v>372470051</v>
      </c>
      <c r="E26" s="34">
        <f t="shared" si="3"/>
        <v>110786061</v>
      </c>
      <c r="F26" s="34">
        <f t="shared" si="3"/>
        <v>0</v>
      </c>
      <c r="G26" s="72">
        <f t="shared" si="3"/>
        <v>491026438</v>
      </c>
    </row>
    <row r="27" spans="1:7" s="1" customFormat="1" ht="22.8" x14ac:dyDescent="0.25">
      <c r="A27" s="32" t="s">
        <v>128</v>
      </c>
      <c r="B27" s="33" t="s">
        <v>55</v>
      </c>
      <c r="C27" s="23">
        <v>0</v>
      </c>
      <c r="D27" s="23">
        <v>0</v>
      </c>
      <c r="E27" s="23">
        <v>0</v>
      </c>
      <c r="F27" s="23">
        <v>0</v>
      </c>
      <c r="G27" s="50">
        <v>0</v>
      </c>
    </row>
    <row r="28" spans="1:7" s="1" customFormat="1" ht="15" customHeight="1" x14ac:dyDescent="0.25">
      <c r="A28" s="21" t="s">
        <v>71</v>
      </c>
      <c r="B28" s="22" t="s">
        <v>165</v>
      </c>
      <c r="C28" s="23">
        <v>0</v>
      </c>
      <c r="D28" s="23">
        <v>0</v>
      </c>
      <c r="E28" s="23">
        <v>0</v>
      </c>
      <c r="F28" s="23">
        <v>0</v>
      </c>
      <c r="G28" s="50">
        <v>0</v>
      </c>
    </row>
    <row r="29" spans="1:7" s="1" customFormat="1" ht="24" x14ac:dyDescent="0.25">
      <c r="A29" s="21" t="s">
        <v>72</v>
      </c>
      <c r="B29" s="22" t="s">
        <v>166</v>
      </c>
      <c r="C29" s="23">
        <v>0</v>
      </c>
      <c r="D29" s="23">
        <v>0</v>
      </c>
      <c r="E29" s="23">
        <v>0</v>
      </c>
      <c r="F29" s="23">
        <v>0</v>
      </c>
      <c r="G29" s="50">
        <v>0</v>
      </c>
    </row>
    <row r="30" spans="1:7" s="1" customFormat="1" ht="22.8" x14ac:dyDescent="0.25">
      <c r="A30" s="32" t="s">
        <v>73</v>
      </c>
      <c r="B30" s="33" t="s">
        <v>167</v>
      </c>
      <c r="C30" s="23">
        <v>0</v>
      </c>
      <c r="D30" s="23">
        <v>0</v>
      </c>
      <c r="E30" s="23">
        <v>0</v>
      </c>
      <c r="F30" s="23">
        <v>0</v>
      </c>
      <c r="G30" s="50">
        <v>0</v>
      </c>
    </row>
    <row r="31" spans="1:7" s="1" customFormat="1" ht="15" customHeight="1" x14ac:dyDescent="0.25">
      <c r="A31" s="32" t="s">
        <v>74</v>
      </c>
      <c r="B31" s="33" t="s">
        <v>168</v>
      </c>
      <c r="C31" s="34">
        <f>C26</f>
        <v>7770326</v>
      </c>
      <c r="D31" s="34">
        <f t="shared" ref="D31:F31" si="4">D26</f>
        <v>372470051</v>
      </c>
      <c r="E31" s="34">
        <f t="shared" si="4"/>
        <v>110786061</v>
      </c>
      <c r="F31" s="34">
        <f t="shared" si="4"/>
        <v>0</v>
      </c>
      <c r="G31" s="72">
        <f>G26</f>
        <v>491026438</v>
      </c>
    </row>
    <row r="32" spans="1:7" s="1" customFormat="1" ht="15" customHeight="1" x14ac:dyDescent="0.25">
      <c r="A32" s="32" t="s">
        <v>129</v>
      </c>
      <c r="B32" s="33" t="s">
        <v>169</v>
      </c>
      <c r="C32" s="34">
        <f>C22-C31</f>
        <v>0</v>
      </c>
      <c r="D32" s="34">
        <f t="shared" ref="D32:G32" si="5">D22-D31</f>
        <v>2121832778</v>
      </c>
      <c r="E32" s="34">
        <f t="shared" si="5"/>
        <v>47748307</v>
      </c>
      <c r="F32" s="34">
        <f t="shared" si="5"/>
        <v>17015486</v>
      </c>
      <c r="G32" s="72">
        <f t="shared" si="5"/>
        <v>2186596571</v>
      </c>
    </row>
    <row r="33" spans="1:7" s="1" customFormat="1" ht="15" customHeight="1" thickBot="1" x14ac:dyDescent="0.3">
      <c r="A33" s="25" t="s">
        <v>130</v>
      </c>
      <c r="B33" s="26" t="s">
        <v>56</v>
      </c>
      <c r="C33" s="27">
        <v>7770326</v>
      </c>
      <c r="D33" s="27">
        <v>1185962</v>
      </c>
      <c r="E33" s="27">
        <v>81803954</v>
      </c>
      <c r="F33" s="27">
        <v>0</v>
      </c>
      <c r="G33" s="51">
        <v>90760242</v>
      </c>
    </row>
    <row r="34" spans="1:7" ht="13.2" thickTop="1" x14ac:dyDescent="0.25"/>
    <row r="35" spans="1:7" x14ac:dyDescent="0.25">
      <c r="D35" s="767"/>
    </row>
  </sheetData>
  <mergeCells count="1"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6"/>
  <sheetViews>
    <sheetView zoomScaleNormal="100" workbookViewId="0"/>
  </sheetViews>
  <sheetFormatPr defaultColWidth="9.109375" defaultRowHeight="13.2" x14ac:dyDescent="0.25"/>
  <cols>
    <col min="1" max="1" width="5.6640625" style="119" customWidth="1"/>
    <col min="2" max="2" width="20.6640625" style="121" customWidth="1"/>
    <col min="3" max="6" width="14.6640625" style="121" customWidth="1"/>
    <col min="7" max="16384" width="9.109375" style="119"/>
  </cols>
  <sheetData>
    <row r="1" spans="1:8" ht="15" customHeight="1" x14ac:dyDescent="0.25">
      <c r="B1" s="4"/>
      <c r="C1" s="4"/>
      <c r="D1" s="4"/>
      <c r="E1" s="4"/>
      <c r="F1" s="5" t="s">
        <v>465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6/2021. (V.28.) önkormányzati rendelethez</v>
      </c>
      <c r="G2" s="4"/>
    </row>
    <row r="3" spans="1:8" ht="9" customHeight="1" x14ac:dyDescent="0.25"/>
    <row r="4" spans="1:8" ht="15" customHeight="1" x14ac:dyDescent="0.25">
      <c r="A4" s="1009" t="s">
        <v>776</v>
      </c>
      <c r="B4" s="1009"/>
      <c r="C4" s="1009"/>
      <c r="D4" s="1009"/>
      <c r="E4" s="1009"/>
      <c r="F4" s="1009"/>
    </row>
    <row r="5" spans="1:8" ht="9" customHeight="1" x14ac:dyDescent="0.25">
      <c r="B5" s="123"/>
    </row>
    <row r="6" spans="1:8" ht="15" customHeight="1" x14ac:dyDescent="0.25">
      <c r="A6" s="1055" t="s">
        <v>517</v>
      </c>
      <c r="B6" s="1055"/>
      <c r="C6" s="1055"/>
      <c r="D6" s="1055"/>
      <c r="E6" s="1055"/>
      <c r="F6" s="1055"/>
    </row>
    <row r="7" spans="1:8" ht="15" customHeight="1" thickBot="1" x14ac:dyDescent="0.3">
      <c r="B7" s="123"/>
      <c r="F7" s="5" t="s">
        <v>520</v>
      </c>
    </row>
    <row r="8" spans="1:8" ht="36.6" thickTop="1" x14ac:dyDescent="0.25">
      <c r="A8" s="1043" t="s">
        <v>138</v>
      </c>
      <c r="B8" s="1046" t="s">
        <v>120</v>
      </c>
      <c r="C8" s="1049" t="s">
        <v>402</v>
      </c>
      <c r="D8" s="1049"/>
      <c r="E8" s="137" t="s">
        <v>403</v>
      </c>
      <c r="F8" s="1050" t="s">
        <v>466</v>
      </c>
    </row>
    <row r="9" spans="1:8" ht="15" customHeight="1" x14ac:dyDescent="0.25">
      <c r="A9" s="1044"/>
      <c r="B9" s="1047"/>
      <c r="C9" s="128" t="s">
        <v>404</v>
      </c>
      <c r="D9" s="128" t="s">
        <v>405</v>
      </c>
      <c r="E9" s="1053" t="s">
        <v>270</v>
      </c>
      <c r="F9" s="1051"/>
    </row>
    <row r="10" spans="1:8" ht="15" customHeight="1" x14ac:dyDescent="0.25">
      <c r="A10" s="1045"/>
      <c r="B10" s="1048"/>
      <c r="C10" s="131" t="s">
        <v>406</v>
      </c>
      <c r="D10" s="131" t="s">
        <v>407</v>
      </c>
      <c r="E10" s="1054"/>
      <c r="F10" s="1052"/>
    </row>
    <row r="11" spans="1:8" ht="15" customHeight="1" thickBot="1" x14ac:dyDescent="0.3">
      <c r="A11" s="138" t="s">
        <v>438</v>
      </c>
      <c r="B11" s="139" t="s">
        <v>439</v>
      </c>
      <c r="C11" s="129" t="s">
        <v>440</v>
      </c>
      <c r="D11" s="129" t="s">
        <v>441</v>
      </c>
      <c r="E11" s="129" t="s">
        <v>442</v>
      </c>
      <c r="F11" s="140" t="s">
        <v>443</v>
      </c>
    </row>
    <row r="12" spans="1:8" ht="15" customHeight="1" thickTop="1" x14ac:dyDescent="0.25">
      <c r="A12" s="60" t="s">
        <v>59</v>
      </c>
      <c r="B12" s="764" t="s">
        <v>408</v>
      </c>
      <c r="C12" s="45">
        <v>598521739</v>
      </c>
      <c r="D12" s="45">
        <v>51164862</v>
      </c>
      <c r="E12" s="45">
        <v>57686556</v>
      </c>
      <c r="F12" s="585">
        <f t="shared" ref="F12:F17" si="0">SUM(C12:E12)</f>
        <v>707373157</v>
      </c>
    </row>
    <row r="13" spans="1:8" ht="15" customHeight="1" x14ac:dyDescent="0.25">
      <c r="A13" s="747" t="s">
        <v>60</v>
      </c>
      <c r="B13" s="765" t="s">
        <v>409</v>
      </c>
      <c r="C13" s="23">
        <v>50000</v>
      </c>
      <c r="D13" s="23">
        <v>24976000</v>
      </c>
      <c r="E13" s="23">
        <v>55637646</v>
      </c>
      <c r="F13" s="50">
        <f t="shared" si="0"/>
        <v>80663646</v>
      </c>
      <c r="H13" s="130"/>
    </row>
    <row r="14" spans="1:8" ht="15" customHeight="1" x14ac:dyDescent="0.25">
      <c r="A14" s="747" t="s">
        <v>61</v>
      </c>
      <c r="B14" s="765" t="s">
        <v>410</v>
      </c>
      <c r="C14" s="23"/>
      <c r="D14" s="23">
        <v>307981259</v>
      </c>
      <c r="E14" s="23">
        <v>117429304</v>
      </c>
      <c r="F14" s="50">
        <f t="shared" si="0"/>
        <v>425410563</v>
      </c>
      <c r="H14" s="130"/>
    </row>
    <row r="15" spans="1:8" ht="15" customHeight="1" x14ac:dyDescent="0.25">
      <c r="A15" s="747" t="s">
        <v>62</v>
      </c>
      <c r="B15" s="765" t="s">
        <v>411</v>
      </c>
      <c r="C15" s="23">
        <v>16918434</v>
      </c>
      <c r="D15" s="23"/>
      <c r="E15" s="23">
        <v>2926965</v>
      </c>
      <c r="F15" s="50">
        <f t="shared" si="0"/>
        <v>19845399</v>
      </c>
      <c r="H15" s="130"/>
    </row>
    <row r="16" spans="1:8" ht="15" customHeight="1" x14ac:dyDescent="0.25">
      <c r="A16" s="747" t="s">
        <v>63</v>
      </c>
      <c r="B16" s="765" t="s">
        <v>564</v>
      </c>
      <c r="C16" s="23"/>
      <c r="D16" s="23"/>
      <c r="E16" s="23">
        <v>1788130</v>
      </c>
      <c r="F16" s="50">
        <f t="shared" si="0"/>
        <v>1788130</v>
      </c>
      <c r="H16" s="130"/>
    </row>
    <row r="17" spans="1:8" ht="15" customHeight="1" thickBot="1" x14ac:dyDescent="0.3">
      <c r="A17" s="25" t="s">
        <v>64</v>
      </c>
      <c r="B17" s="766" t="s">
        <v>412</v>
      </c>
      <c r="C17" s="27">
        <v>443176530</v>
      </c>
      <c r="D17" s="27">
        <v>787719936</v>
      </c>
      <c r="E17" s="27">
        <v>28325468</v>
      </c>
      <c r="F17" s="51">
        <f t="shared" si="0"/>
        <v>1259221934</v>
      </c>
      <c r="H17" s="130"/>
    </row>
    <row r="18" spans="1:8" ht="18" customHeight="1" thickTop="1" thickBot="1" x14ac:dyDescent="0.3">
      <c r="A18" s="76" t="s">
        <v>65</v>
      </c>
      <c r="B18" s="135" t="s">
        <v>565</v>
      </c>
      <c r="C18" s="250">
        <f>SUM(C12:C17)</f>
        <v>1058666703</v>
      </c>
      <c r="D18" s="250">
        <f>SUM(D12:D17)</f>
        <v>1171842057</v>
      </c>
      <c r="E18" s="250">
        <f>SUM(E12:E17)</f>
        <v>263794069</v>
      </c>
      <c r="F18" s="251">
        <f>SUM(F12:F17)</f>
        <v>2494302829</v>
      </c>
      <c r="H18" s="130"/>
    </row>
    <row r="19" spans="1:8" ht="9" customHeight="1" thickTop="1" x14ac:dyDescent="0.25">
      <c r="A19" s="136"/>
      <c r="B19" s="124"/>
      <c r="C19" s="125"/>
      <c r="D19" s="125"/>
      <c r="E19" s="125"/>
      <c r="F19" s="126"/>
      <c r="H19" s="130"/>
    </row>
    <row r="20" spans="1:8" ht="15" customHeight="1" x14ac:dyDescent="0.25">
      <c r="A20" s="1055" t="s">
        <v>518</v>
      </c>
      <c r="B20" s="1055"/>
      <c r="C20" s="1055"/>
      <c r="D20" s="1055"/>
      <c r="E20" s="1055"/>
      <c r="F20" s="1055"/>
    </row>
    <row r="21" spans="1:8" ht="15" customHeight="1" thickBot="1" x14ac:dyDescent="0.3">
      <c r="B21" s="119"/>
      <c r="C21" s="119"/>
      <c r="D21" s="119"/>
      <c r="E21" s="119"/>
      <c r="F21" s="5" t="s">
        <v>520</v>
      </c>
    </row>
    <row r="22" spans="1:8" ht="36.6" thickTop="1" x14ac:dyDescent="0.25">
      <c r="A22" s="1043" t="s">
        <v>138</v>
      </c>
      <c r="B22" s="1046" t="s">
        <v>120</v>
      </c>
      <c r="C22" s="1049" t="s">
        <v>402</v>
      </c>
      <c r="D22" s="1049"/>
      <c r="E22" s="582" t="s">
        <v>403</v>
      </c>
      <c r="F22" s="1050" t="s">
        <v>466</v>
      </c>
    </row>
    <row r="23" spans="1:8" ht="15" customHeight="1" x14ac:dyDescent="0.25">
      <c r="A23" s="1044"/>
      <c r="B23" s="1047"/>
      <c r="C23" s="583" t="s">
        <v>404</v>
      </c>
      <c r="D23" s="583" t="s">
        <v>405</v>
      </c>
      <c r="E23" s="1053" t="s">
        <v>270</v>
      </c>
      <c r="F23" s="1051"/>
    </row>
    <row r="24" spans="1:8" ht="15" customHeight="1" x14ac:dyDescent="0.25">
      <c r="A24" s="1045"/>
      <c r="B24" s="1048"/>
      <c r="C24" s="131" t="s">
        <v>406</v>
      </c>
      <c r="D24" s="131" t="s">
        <v>407</v>
      </c>
      <c r="E24" s="1054"/>
      <c r="F24" s="1052"/>
    </row>
    <row r="25" spans="1:8" ht="15" customHeight="1" thickBot="1" x14ac:dyDescent="0.3">
      <c r="A25" s="138" t="s">
        <v>438</v>
      </c>
      <c r="B25" s="139" t="s">
        <v>439</v>
      </c>
      <c r="C25" s="129" t="s">
        <v>440</v>
      </c>
      <c r="D25" s="129" t="s">
        <v>441</v>
      </c>
      <c r="E25" s="129" t="s">
        <v>442</v>
      </c>
      <c r="F25" s="140" t="s">
        <v>443</v>
      </c>
    </row>
    <row r="26" spans="1:8" ht="15" customHeight="1" thickTop="1" x14ac:dyDescent="0.25">
      <c r="A26" s="60" t="s">
        <v>59</v>
      </c>
      <c r="B26" s="762" t="s">
        <v>410</v>
      </c>
      <c r="C26" s="45"/>
      <c r="D26" s="45">
        <v>70547575</v>
      </c>
      <c r="E26" s="45">
        <v>25375457</v>
      </c>
      <c r="F26" s="585">
        <f>SUM(D26:E26)</f>
        <v>95923032</v>
      </c>
    </row>
    <row r="27" spans="1:8" ht="15" customHeight="1" x14ac:dyDescent="0.25">
      <c r="A27" s="897" t="s">
        <v>60</v>
      </c>
      <c r="B27" s="912" t="s">
        <v>411</v>
      </c>
      <c r="C27" s="913"/>
      <c r="D27" s="913"/>
      <c r="E27" s="913">
        <v>103583</v>
      </c>
      <c r="F27" s="914">
        <f>SUM(C27:E27)</f>
        <v>103583</v>
      </c>
    </row>
    <row r="28" spans="1:8" ht="15" customHeight="1" thickBot="1" x14ac:dyDescent="0.3">
      <c r="A28" s="25" t="s">
        <v>61</v>
      </c>
      <c r="B28" s="763" t="s">
        <v>412</v>
      </c>
      <c r="C28" s="27">
        <v>115262889</v>
      </c>
      <c r="D28" s="27">
        <v>153761134</v>
      </c>
      <c r="E28" s="27">
        <v>7419413</v>
      </c>
      <c r="F28" s="51">
        <f>SUM(C28:E28)</f>
        <v>276443436</v>
      </c>
    </row>
    <row r="29" spans="1:8" ht="18" customHeight="1" thickTop="1" thickBot="1" x14ac:dyDescent="0.3">
      <c r="A29" s="915" t="s">
        <v>62</v>
      </c>
      <c r="B29" s="584" t="s">
        <v>725</v>
      </c>
      <c r="C29" s="250">
        <f>SUM(C26:C28)</f>
        <v>115262889</v>
      </c>
      <c r="D29" s="250">
        <f>SUM(D26:D28)</f>
        <v>224308709</v>
      </c>
      <c r="E29" s="250">
        <f>SUM(E26:E28)</f>
        <v>32898453</v>
      </c>
      <c r="F29" s="251">
        <f>SUM(F26:F28)</f>
        <v>372470051</v>
      </c>
    </row>
    <row r="30" spans="1:8" ht="9" customHeight="1" thickTop="1" x14ac:dyDescent="0.25"/>
    <row r="31" spans="1:8" ht="15" customHeight="1" x14ac:dyDescent="0.25">
      <c r="A31" s="1055" t="s">
        <v>519</v>
      </c>
      <c r="B31" s="1055"/>
      <c r="C31" s="1055"/>
      <c r="D31" s="1055"/>
      <c r="E31" s="1055"/>
      <c r="F31" s="1055"/>
    </row>
    <row r="32" spans="1:8" ht="15" customHeight="1" thickBot="1" x14ac:dyDescent="0.3">
      <c r="B32" s="123"/>
      <c r="F32" s="5" t="s">
        <v>520</v>
      </c>
    </row>
    <row r="33" spans="1:7" ht="36.6" thickTop="1" x14ac:dyDescent="0.25">
      <c r="A33" s="1043" t="s">
        <v>138</v>
      </c>
      <c r="B33" s="1046" t="s">
        <v>120</v>
      </c>
      <c r="C33" s="1049" t="s">
        <v>402</v>
      </c>
      <c r="D33" s="1049"/>
      <c r="E33" s="582" t="s">
        <v>403</v>
      </c>
      <c r="F33" s="1050" t="s">
        <v>466</v>
      </c>
    </row>
    <row r="34" spans="1:7" x14ac:dyDescent="0.25">
      <c r="A34" s="1044"/>
      <c r="B34" s="1047"/>
      <c r="C34" s="583" t="s">
        <v>404</v>
      </c>
      <c r="D34" s="583" t="s">
        <v>405</v>
      </c>
      <c r="E34" s="1053" t="s">
        <v>270</v>
      </c>
      <c r="F34" s="1051"/>
    </row>
    <row r="35" spans="1:7" x14ac:dyDescent="0.25">
      <c r="A35" s="1045"/>
      <c r="B35" s="1048"/>
      <c r="C35" s="131" t="s">
        <v>406</v>
      </c>
      <c r="D35" s="131" t="s">
        <v>407</v>
      </c>
      <c r="E35" s="1054"/>
      <c r="F35" s="1052"/>
    </row>
    <row r="36" spans="1:7" ht="15" customHeight="1" thickBot="1" x14ac:dyDescent="0.3">
      <c r="A36" s="138" t="s">
        <v>438</v>
      </c>
      <c r="B36" s="139" t="s">
        <v>439</v>
      </c>
      <c r="C36" s="129" t="s">
        <v>440</v>
      </c>
      <c r="D36" s="129" t="s">
        <v>441</v>
      </c>
      <c r="E36" s="129" t="s">
        <v>442</v>
      </c>
      <c r="F36" s="140" t="s">
        <v>443</v>
      </c>
    </row>
    <row r="37" spans="1:7" ht="15" customHeight="1" thickTop="1" x14ac:dyDescent="0.25">
      <c r="A37" s="43" t="s">
        <v>59</v>
      </c>
      <c r="B37" s="132" t="s">
        <v>408</v>
      </c>
      <c r="C37" s="45">
        <f t="shared" ref="C37:E38" si="1">C12</f>
        <v>598521739</v>
      </c>
      <c r="D37" s="45">
        <f t="shared" si="1"/>
        <v>51164862</v>
      </c>
      <c r="E37" s="45">
        <f t="shared" si="1"/>
        <v>57686556</v>
      </c>
      <c r="F37" s="246">
        <f>SUM(C37:E37)</f>
        <v>707373157</v>
      </c>
    </row>
    <row r="38" spans="1:7" ht="15" customHeight="1" x14ac:dyDescent="0.25">
      <c r="A38" s="667" t="s">
        <v>60</v>
      </c>
      <c r="B38" s="133" t="s">
        <v>409</v>
      </c>
      <c r="C38" s="45">
        <f t="shared" si="1"/>
        <v>50000</v>
      </c>
      <c r="D38" s="45">
        <f t="shared" si="1"/>
        <v>24976000</v>
      </c>
      <c r="E38" s="45">
        <f t="shared" si="1"/>
        <v>55637646</v>
      </c>
      <c r="F38" s="585">
        <f t="shared" ref="F38:F42" si="2">SUM(C38:E38)</f>
        <v>80663646</v>
      </c>
    </row>
    <row r="39" spans="1:7" ht="15" customHeight="1" x14ac:dyDescent="0.25">
      <c r="A39" s="667" t="s">
        <v>61</v>
      </c>
      <c r="B39" s="133" t="s">
        <v>410</v>
      </c>
      <c r="C39" s="45">
        <f>C14</f>
        <v>0</v>
      </c>
      <c r="D39" s="45">
        <f>D14-D26</f>
        <v>237433684</v>
      </c>
      <c r="E39" s="45">
        <f>E14-E26</f>
        <v>92053847</v>
      </c>
      <c r="F39" s="585">
        <f t="shared" si="2"/>
        <v>329487531</v>
      </c>
    </row>
    <row r="40" spans="1:7" ht="15" customHeight="1" x14ac:dyDescent="0.25">
      <c r="A40" s="667" t="s">
        <v>62</v>
      </c>
      <c r="B40" s="133" t="s">
        <v>411</v>
      </c>
      <c r="C40" s="45">
        <f>C15</f>
        <v>16918434</v>
      </c>
      <c r="D40" s="45">
        <f t="shared" ref="D40" si="3">D15</f>
        <v>0</v>
      </c>
      <c r="E40" s="45">
        <f>E15-E27</f>
        <v>2823382</v>
      </c>
      <c r="F40" s="585">
        <f t="shared" si="2"/>
        <v>19741816</v>
      </c>
    </row>
    <row r="41" spans="1:7" ht="15" customHeight="1" x14ac:dyDescent="0.25">
      <c r="A41" s="667" t="s">
        <v>63</v>
      </c>
      <c r="B41" s="677" t="s">
        <v>564</v>
      </c>
      <c r="C41" s="45">
        <f>C16</f>
        <v>0</v>
      </c>
      <c r="D41" s="45">
        <f t="shared" ref="D41:E41" si="4">D16</f>
        <v>0</v>
      </c>
      <c r="E41" s="45">
        <f t="shared" si="4"/>
        <v>1788130</v>
      </c>
      <c r="F41" s="585">
        <f t="shared" si="2"/>
        <v>1788130</v>
      </c>
    </row>
    <row r="42" spans="1:7" ht="15" customHeight="1" thickBot="1" x14ac:dyDescent="0.3">
      <c r="A42" s="25" t="s">
        <v>64</v>
      </c>
      <c r="B42" s="134" t="s">
        <v>412</v>
      </c>
      <c r="C42" s="27">
        <f>C17-C28</f>
        <v>327913641</v>
      </c>
      <c r="D42" s="27">
        <f t="shared" ref="D42:E42" si="5">D17-D28</f>
        <v>633958802</v>
      </c>
      <c r="E42" s="27">
        <f t="shared" si="5"/>
        <v>20906055</v>
      </c>
      <c r="F42" s="51">
        <f t="shared" si="2"/>
        <v>982778498</v>
      </c>
    </row>
    <row r="43" spans="1:7" ht="17.25" customHeight="1" thickTop="1" thickBot="1" x14ac:dyDescent="0.3">
      <c r="A43" s="934" t="s">
        <v>65</v>
      </c>
      <c r="B43" s="135" t="s">
        <v>565</v>
      </c>
      <c r="C43" s="250">
        <f>SUM(C37:C42)</f>
        <v>943403814</v>
      </c>
      <c r="D43" s="250">
        <f>SUM(D37:D42)</f>
        <v>947533348</v>
      </c>
      <c r="E43" s="250">
        <f>SUM(E37:E42)</f>
        <v>230895616</v>
      </c>
      <c r="F43" s="251">
        <f>SUM(F37:F42)</f>
        <v>2121832778</v>
      </c>
    </row>
    <row r="44" spans="1:7" ht="13.8" thickTop="1" x14ac:dyDescent="0.25"/>
    <row r="45" spans="1:7" x14ac:dyDescent="0.25">
      <c r="A45" s="1042" t="s">
        <v>24</v>
      </c>
      <c r="B45" s="1042"/>
      <c r="C45" s="1042"/>
      <c r="D45" s="1042"/>
      <c r="E45" s="1042"/>
      <c r="F45" s="1042"/>
      <c r="G45" s="586"/>
    </row>
    <row r="46" spans="1:7" x14ac:dyDescent="0.25">
      <c r="A46" s="1042" t="s">
        <v>757</v>
      </c>
      <c r="B46" s="1042"/>
      <c r="C46" s="1042"/>
      <c r="D46" s="1042"/>
      <c r="E46" s="1042"/>
      <c r="F46" s="1042"/>
      <c r="G46" s="586"/>
    </row>
  </sheetData>
  <mergeCells count="21">
    <mergeCell ref="B22:B24"/>
    <mergeCell ref="C22:D22"/>
    <mergeCell ref="F22:F24"/>
    <mergeCell ref="E23:E24"/>
    <mergeCell ref="A31:F31"/>
    <mergeCell ref="A45:F45"/>
    <mergeCell ref="A46:F46"/>
    <mergeCell ref="A33:A35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3:B35"/>
    <mergeCell ref="C33:D33"/>
    <mergeCell ref="F33:F35"/>
    <mergeCell ref="E34:E35"/>
  </mergeCells>
  <phoneticPr fontId="19" type="noConversion"/>
  <pageMargins left="0.75" right="0.75" top="1" bottom="1" header="0.5" footer="0.5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109375" defaultRowHeight="15.6" x14ac:dyDescent="0.3"/>
  <cols>
    <col min="1" max="1" width="8.6640625" style="121" customWidth="1"/>
    <col min="2" max="4" width="20.88671875" style="121" customWidth="1"/>
    <col min="5" max="5" width="8.6640625" style="121" customWidth="1"/>
    <col min="6" max="16384" width="9.109375" style="120"/>
  </cols>
  <sheetData>
    <row r="1" spans="1:7" customFormat="1" ht="15" customHeight="1" x14ac:dyDescent="0.25">
      <c r="A1" s="12"/>
      <c r="B1" s="12"/>
      <c r="C1" s="12"/>
      <c r="D1" s="102"/>
      <c r="E1" s="103" t="s">
        <v>467</v>
      </c>
    </row>
    <row r="2" spans="1:7" customFormat="1" ht="15" customHeight="1" x14ac:dyDescent="0.25">
      <c r="A2" s="12"/>
      <c r="B2" s="12"/>
      <c r="C2" s="12"/>
      <c r="D2" s="102"/>
      <c r="E2" s="103" t="str">
        <f>'1.d sz. melléklet'!F2</f>
        <v>a  6/2021. (V.28.) önkormányzati rendelethez</v>
      </c>
    </row>
    <row r="3" spans="1:7" customFormat="1" ht="15" customHeight="1" x14ac:dyDescent="0.25">
      <c r="A3" s="12"/>
      <c r="B3" s="12"/>
      <c r="C3" s="12"/>
      <c r="D3" s="102"/>
      <c r="E3" s="103"/>
    </row>
    <row r="4" spans="1:7" customFormat="1" ht="15" customHeight="1" x14ac:dyDescent="0.25">
      <c r="A4" s="12"/>
      <c r="B4" s="12"/>
      <c r="C4" s="12"/>
      <c r="D4" s="12"/>
      <c r="E4" s="102"/>
      <c r="F4" s="102"/>
      <c r="G4" s="103"/>
    </row>
    <row r="5" spans="1:7" ht="15" customHeight="1" x14ac:dyDescent="0.3">
      <c r="A5" s="1032" t="s">
        <v>777</v>
      </c>
      <c r="B5" s="1032"/>
      <c r="C5" s="1032"/>
      <c r="D5" s="1032"/>
      <c r="E5" s="1032"/>
    </row>
    <row r="6" spans="1:7" ht="15" customHeight="1" x14ac:dyDescent="0.3">
      <c r="B6" s="122"/>
      <c r="C6" s="122"/>
      <c r="D6" s="122"/>
    </row>
    <row r="7" spans="1:7" ht="15" customHeight="1" x14ac:dyDescent="0.3">
      <c r="B7" s="127"/>
      <c r="C7" s="127"/>
      <c r="D7" s="127"/>
    </row>
    <row r="8" spans="1:7" ht="15" customHeight="1" x14ac:dyDescent="0.3">
      <c r="B8" s="141"/>
      <c r="C8" s="142" t="s">
        <v>413</v>
      </c>
      <c r="D8" s="142" t="s">
        <v>414</v>
      </c>
    </row>
    <row r="9" spans="1:7" ht="15" customHeight="1" x14ac:dyDescent="0.3">
      <c r="B9" s="141" t="s">
        <v>415</v>
      </c>
      <c r="C9" s="143">
        <v>10000</v>
      </c>
      <c r="D9" s="144" t="s">
        <v>416</v>
      </c>
    </row>
    <row r="10" spans="1:7" ht="15" customHeight="1" x14ac:dyDescent="0.3">
      <c r="B10" s="145" t="s">
        <v>417</v>
      </c>
      <c r="C10" s="146">
        <v>26700000</v>
      </c>
      <c r="D10" s="147" t="s">
        <v>726</v>
      </c>
    </row>
    <row r="11" spans="1:7" ht="15" customHeight="1" x14ac:dyDescent="0.3">
      <c r="B11" s="141" t="s">
        <v>266</v>
      </c>
      <c r="C11" s="148">
        <f>SUM(C9:C10)</f>
        <v>26710000</v>
      </c>
      <c r="D11" s="149" t="s">
        <v>727</v>
      </c>
    </row>
    <row r="12" spans="1:7" ht="15" customHeight="1" x14ac:dyDescent="0.3">
      <c r="B12" s="141"/>
      <c r="C12" s="141"/>
      <c r="D12" s="150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37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468</v>
      </c>
    </row>
    <row r="2" spans="1:9" ht="15" customHeight="1" x14ac:dyDescent="0.25">
      <c r="I2" s="5" t="str">
        <f>'1.d sz. melléklet'!F2</f>
        <v>a  6/2021. (V.28.) önkormányzati rendelethez</v>
      </c>
    </row>
    <row r="3" spans="1:9" ht="15" customHeight="1" x14ac:dyDescent="0.25"/>
    <row r="4" spans="1:9" s="9" customFormat="1" ht="15" customHeight="1" x14ac:dyDescent="0.25">
      <c r="A4" s="1033" t="s">
        <v>896</v>
      </c>
      <c r="B4" s="1034"/>
      <c r="C4" s="1034"/>
      <c r="D4" s="1034"/>
      <c r="E4" s="1034"/>
      <c r="F4" s="1034"/>
      <c r="G4" s="1034"/>
      <c r="H4" s="1034"/>
      <c r="I4" s="1034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65" t="s">
        <v>520</v>
      </c>
    </row>
    <row r="7" spans="1:9" s="9" customFormat="1" ht="96.6" thickTop="1" x14ac:dyDescent="0.25">
      <c r="A7" s="85" t="s">
        <v>138</v>
      </c>
      <c r="B7" s="86" t="s">
        <v>120</v>
      </c>
      <c r="C7" s="86" t="s">
        <v>238</v>
      </c>
      <c r="D7" s="86" t="s">
        <v>233</v>
      </c>
      <c r="E7" s="86" t="s">
        <v>237</v>
      </c>
      <c r="F7" s="86" t="s">
        <v>234</v>
      </c>
      <c r="G7" s="86" t="s">
        <v>469</v>
      </c>
      <c r="H7" s="86" t="s">
        <v>235</v>
      </c>
      <c r="I7" s="87" t="s">
        <v>470</v>
      </c>
    </row>
    <row r="8" spans="1:9" s="9" customFormat="1" ht="15" customHeight="1" thickBot="1" x14ac:dyDescent="0.3">
      <c r="A8" s="88" t="s">
        <v>438</v>
      </c>
      <c r="B8" s="89" t="s">
        <v>439</v>
      </c>
      <c r="C8" s="89" t="s">
        <v>440</v>
      </c>
      <c r="D8" s="89" t="s">
        <v>441</v>
      </c>
      <c r="E8" s="89" t="s">
        <v>442</v>
      </c>
      <c r="F8" s="89" t="s">
        <v>443</v>
      </c>
      <c r="G8" s="89" t="s">
        <v>444</v>
      </c>
      <c r="H8" s="89" t="s">
        <v>445</v>
      </c>
      <c r="I8" s="90" t="s">
        <v>446</v>
      </c>
    </row>
    <row r="9" spans="1:9" s="9" customFormat="1" ht="28.5" customHeight="1" thickTop="1" x14ac:dyDescent="0.25">
      <c r="A9" s="76" t="s">
        <v>59</v>
      </c>
      <c r="B9" s="77" t="s">
        <v>505</v>
      </c>
      <c r="C9" s="266"/>
      <c r="D9" s="78">
        <v>29181548</v>
      </c>
      <c r="E9" s="78">
        <v>0</v>
      </c>
      <c r="F9" s="78">
        <f>SUM(D9:E9)</f>
        <v>29181548</v>
      </c>
      <c r="G9" s="78">
        <v>0</v>
      </c>
      <c r="H9" s="78">
        <f>SUM(F9:G9)</f>
        <v>29181548</v>
      </c>
      <c r="I9" s="79">
        <v>0</v>
      </c>
    </row>
    <row r="10" spans="1:9" s="9" customFormat="1" ht="14.25" customHeight="1" x14ac:dyDescent="0.25">
      <c r="A10" s="1068" t="s">
        <v>60</v>
      </c>
      <c r="B10" s="1069" t="s">
        <v>239</v>
      </c>
      <c r="C10" s="719">
        <v>2.4</v>
      </c>
      <c r="D10" s="23">
        <v>10491600</v>
      </c>
      <c r="E10" s="23">
        <v>-437150</v>
      </c>
      <c r="F10" s="23">
        <f t="shared" ref="F10:F13" si="0">SUM(D10:E10)</f>
        <v>10054450</v>
      </c>
      <c r="G10" s="23">
        <f t="shared" ref="G10:G13" si="1">F10-(D10+E10)</f>
        <v>0</v>
      </c>
      <c r="H10" s="23">
        <f>SUM(F10:G10)</f>
        <v>10054450</v>
      </c>
      <c r="I10" s="50">
        <f>G10-(F10-H10)</f>
        <v>0</v>
      </c>
    </row>
    <row r="11" spans="1:9" s="9" customFormat="1" ht="14.25" customHeight="1" x14ac:dyDescent="0.25">
      <c r="A11" s="1068"/>
      <c r="B11" s="1069"/>
      <c r="C11" s="720">
        <v>1</v>
      </c>
      <c r="D11" s="23">
        <v>2400000</v>
      </c>
      <c r="E11" s="23">
        <v>0</v>
      </c>
      <c r="F11" s="23">
        <f t="shared" si="0"/>
        <v>2400000</v>
      </c>
      <c r="G11" s="23">
        <f t="shared" si="1"/>
        <v>0</v>
      </c>
      <c r="H11" s="23">
        <f>SUM(F11:G11)</f>
        <v>2400000</v>
      </c>
      <c r="I11" s="50">
        <v>0</v>
      </c>
    </row>
    <row r="12" spans="1:9" s="9" customFormat="1" ht="15" customHeight="1" x14ac:dyDescent="0.25">
      <c r="A12" s="21" t="s">
        <v>61</v>
      </c>
      <c r="B12" s="22" t="s">
        <v>240</v>
      </c>
      <c r="C12" s="720">
        <v>22</v>
      </c>
      <c r="D12" s="23">
        <v>2142800</v>
      </c>
      <c r="E12" s="23">
        <v>-97400</v>
      </c>
      <c r="F12" s="23">
        <f t="shared" si="0"/>
        <v>2045400</v>
      </c>
      <c r="G12" s="23">
        <f t="shared" si="1"/>
        <v>0</v>
      </c>
      <c r="H12" s="23">
        <f>SUM(F12:G12)</f>
        <v>2045400</v>
      </c>
      <c r="I12" s="50">
        <f>G12-(F12-H12)</f>
        <v>0</v>
      </c>
    </row>
    <row r="13" spans="1:9" s="9" customFormat="1" ht="15" customHeight="1" x14ac:dyDescent="0.25">
      <c r="A13" s="542" t="s">
        <v>62</v>
      </c>
      <c r="B13" s="543" t="s">
        <v>504</v>
      </c>
      <c r="C13" s="720">
        <v>1</v>
      </c>
      <c r="D13" s="23">
        <v>396700</v>
      </c>
      <c r="E13" s="23">
        <v>0</v>
      </c>
      <c r="F13" s="23">
        <f t="shared" si="0"/>
        <v>396700</v>
      </c>
      <c r="G13" s="23">
        <f t="shared" si="1"/>
        <v>0</v>
      </c>
      <c r="H13" s="23">
        <f t="shared" ref="H13" si="2">SUM(F13:G13)</f>
        <v>396700</v>
      </c>
      <c r="I13" s="50">
        <f t="shared" ref="I13" si="3">G13-(F13-H13)</f>
        <v>0</v>
      </c>
    </row>
    <row r="14" spans="1:9" s="252" customFormat="1" ht="22.8" x14ac:dyDescent="0.2">
      <c r="A14" s="768" t="s">
        <v>63</v>
      </c>
      <c r="B14" s="33" t="s">
        <v>729</v>
      </c>
      <c r="C14" s="721"/>
      <c r="D14" s="34">
        <f t="shared" ref="D14:I14" si="4">SUM(D10:D13)</f>
        <v>15431100</v>
      </c>
      <c r="E14" s="34">
        <f t="shared" si="4"/>
        <v>-534550</v>
      </c>
      <c r="F14" s="34">
        <f t="shared" si="4"/>
        <v>14896550</v>
      </c>
      <c r="G14" s="34">
        <f t="shared" si="4"/>
        <v>0</v>
      </c>
      <c r="H14" s="34">
        <f t="shared" si="4"/>
        <v>14896550</v>
      </c>
      <c r="I14" s="72">
        <f t="shared" si="4"/>
        <v>0</v>
      </c>
    </row>
    <row r="15" spans="1:9" s="9" customFormat="1" ht="15" customHeight="1" x14ac:dyDescent="0.25">
      <c r="A15" s="544" t="s">
        <v>64</v>
      </c>
      <c r="B15" s="22" t="s">
        <v>236</v>
      </c>
      <c r="C15" s="722">
        <v>0.64</v>
      </c>
      <c r="D15" s="23">
        <v>1408000</v>
      </c>
      <c r="E15" s="23">
        <v>-88000</v>
      </c>
      <c r="F15" s="23">
        <v>1408001</v>
      </c>
      <c r="G15" s="23">
        <v>88000</v>
      </c>
      <c r="H15" s="23">
        <v>1342400</v>
      </c>
      <c r="I15" s="50">
        <f>G15-(F15-H15)</f>
        <v>22399</v>
      </c>
    </row>
    <row r="16" spans="1:9" s="9" customFormat="1" ht="34.799999999999997" thickBot="1" x14ac:dyDescent="0.3">
      <c r="A16" s="916" t="s">
        <v>65</v>
      </c>
      <c r="B16" s="74" t="s">
        <v>758</v>
      </c>
      <c r="C16" s="268"/>
      <c r="D16" s="116">
        <f t="shared" ref="D16:I16" si="5">SUM(D15:D15)</f>
        <v>1408000</v>
      </c>
      <c r="E16" s="116">
        <f t="shared" si="5"/>
        <v>-88000</v>
      </c>
      <c r="F16" s="116">
        <f t="shared" si="5"/>
        <v>1408001</v>
      </c>
      <c r="G16" s="116">
        <f t="shared" si="5"/>
        <v>88000</v>
      </c>
      <c r="H16" s="116">
        <f t="shared" si="5"/>
        <v>1342400</v>
      </c>
      <c r="I16" s="75">
        <f t="shared" si="5"/>
        <v>22399</v>
      </c>
    </row>
    <row r="17" spans="1:9" s="8" customFormat="1" ht="18" customHeight="1" thickTop="1" thickBot="1" x14ac:dyDescent="0.3">
      <c r="A17" s="556" t="s">
        <v>66</v>
      </c>
      <c r="B17" s="68" t="s">
        <v>728</v>
      </c>
      <c r="C17" s="267"/>
      <c r="D17" s="69">
        <f t="shared" ref="D17:I17" si="6">D9+D14+D16</f>
        <v>46020648</v>
      </c>
      <c r="E17" s="69">
        <f t="shared" si="6"/>
        <v>-622550</v>
      </c>
      <c r="F17" s="69">
        <f t="shared" si="6"/>
        <v>45486099</v>
      </c>
      <c r="G17" s="69">
        <f t="shared" si="6"/>
        <v>88000</v>
      </c>
      <c r="H17" s="69">
        <f t="shared" si="6"/>
        <v>45420498</v>
      </c>
      <c r="I17" s="917">
        <f t="shared" si="6"/>
        <v>22399</v>
      </c>
    </row>
    <row r="18" spans="1:9" ht="13.2" thickTop="1" x14ac:dyDescent="0.25"/>
    <row r="25" spans="1:9" ht="15" customHeight="1" x14ac:dyDescent="0.25">
      <c r="I25" s="5" t="s">
        <v>897</v>
      </c>
    </row>
    <row r="26" spans="1:9" ht="15" customHeight="1" x14ac:dyDescent="0.25">
      <c r="I26" s="439" t="str">
        <f>I2</f>
        <v>a  6/2021. (V.28.) önkormányzati rendelethez</v>
      </c>
    </row>
    <row r="27" spans="1:9" ht="15" customHeight="1" x14ac:dyDescent="0.25"/>
    <row r="28" spans="1:9" ht="15" customHeight="1" x14ac:dyDescent="0.25">
      <c r="A28" s="1033" t="s">
        <v>896</v>
      </c>
      <c r="B28" s="1034"/>
      <c r="C28" s="1034"/>
      <c r="D28" s="1034"/>
      <c r="E28" s="1034"/>
      <c r="F28" s="1034"/>
      <c r="G28" s="1034"/>
      <c r="H28" s="1034"/>
      <c r="I28" s="1034"/>
    </row>
    <row r="29" spans="1:9" x14ac:dyDescent="0.25">
      <c r="A29" s="13"/>
      <c r="B29" s="12"/>
      <c r="C29" s="12"/>
      <c r="D29" s="12"/>
      <c r="E29" s="12"/>
      <c r="F29" s="12"/>
      <c r="G29" s="12"/>
      <c r="H29" s="12"/>
      <c r="I29" s="12"/>
    </row>
    <row r="30" spans="1:9" ht="13.2" thickBot="1" x14ac:dyDescent="0.3">
      <c r="A30" s="13"/>
      <c r="B30" s="12"/>
      <c r="C30" s="12"/>
      <c r="D30" s="12"/>
      <c r="E30" s="12"/>
      <c r="F30" s="12"/>
      <c r="G30" s="12"/>
      <c r="H30" s="265" t="s">
        <v>520</v>
      </c>
    </row>
    <row r="31" spans="1:9" ht="50.25" customHeight="1" thickTop="1" x14ac:dyDescent="0.25">
      <c r="A31" s="85" t="s">
        <v>138</v>
      </c>
      <c r="B31" s="86" t="s">
        <v>120</v>
      </c>
      <c r="C31" s="1070" t="s">
        <v>904</v>
      </c>
      <c r="D31" s="1071"/>
      <c r="E31" s="1070" t="s">
        <v>905</v>
      </c>
      <c r="F31" s="1071"/>
      <c r="G31" s="1070" t="s">
        <v>235</v>
      </c>
      <c r="H31" s="1072"/>
    </row>
    <row r="32" spans="1:9" ht="13.2" thickBot="1" x14ac:dyDescent="0.3">
      <c r="A32" s="88" t="s">
        <v>438</v>
      </c>
      <c r="B32" s="89" t="s">
        <v>439</v>
      </c>
      <c r="C32" s="1064" t="s">
        <v>440</v>
      </c>
      <c r="D32" s="1065"/>
      <c r="E32" s="1064" t="s">
        <v>441</v>
      </c>
      <c r="F32" s="1065"/>
      <c r="G32" s="1064" t="s">
        <v>442</v>
      </c>
      <c r="H32" s="1066"/>
    </row>
    <row r="33" spans="1:8" ht="13.2" thickTop="1" x14ac:dyDescent="0.25">
      <c r="A33" s="43" t="s">
        <v>59</v>
      </c>
      <c r="B33" s="44" t="s">
        <v>505</v>
      </c>
      <c r="C33" s="1056">
        <v>0</v>
      </c>
      <c r="D33" s="1073"/>
      <c r="E33" s="1056">
        <v>0</v>
      </c>
      <c r="F33" s="1073"/>
      <c r="G33" s="1056"/>
      <c r="H33" s="1057"/>
    </row>
    <row r="34" spans="1:8" ht="24" x14ac:dyDescent="0.25">
      <c r="A34" s="43" t="s">
        <v>60</v>
      </c>
      <c r="B34" s="1000" t="s">
        <v>898</v>
      </c>
      <c r="C34" s="1058">
        <v>1012600</v>
      </c>
      <c r="D34" s="1074"/>
      <c r="E34" s="1058">
        <v>991500</v>
      </c>
      <c r="F34" s="1074"/>
      <c r="G34" s="1058">
        <v>991500</v>
      </c>
      <c r="H34" s="1059"/>
    </row>
    <row r="35" spans="1:8" ht="36.6" thickBot="1" x14ac:dyDescent="0.3">
      <c r="A35" s="848" t="s">
        <v>61</v>
      </c>
      <c r="B35" s="26" t="s">
        <v>899</v>
      </c>
      <c r="C35" s="1060">
        <v>112640</v>
      </c>
      <c r="D35" s="1075"/>
      <c r="E35" s="1060">
        <v>112640</v>
      </c>
      <c r="F35" s="1075"/>
      <c r="G35" s="1060">
        <v>0</v>
      </c>
      <c r="H35" s="1061"/>
    </row>
    <row r="36" spans="1:8" ht="13.8" thickTop="1" thickBot="1" x14ac:dyDescent="0.3">
      <c r="A36" s="1001" t="s">
        <v>62</v>
      </c>
      <c r="B36" s="68" t="s">
        <v>725</v>
      </c>
      <c r="C36" s="1062">
        <f>C33+C34+C35</f>
        <v>1125240</v>
      </c>
      <c r="D36" s="1067"/>
      <c r="E36" s="1062">
        <f>SUM(E33:F35)</f>
        <v>1104140</v>
      </c>
      <c r="F36" s="1067"/>
      <c r="G36" s="1062">
        <f>SUM(G33:H35)</f>
        <v>991500</v>
      </c>
      <c r="H36" s="1063"/>
    </row>
    <row r="37" spans="1:8" ht="13.2" thickTop="1" x14ac:dyDescent="0.25"/>
  </sheetData>
  <mergeCells count="22">
    <mergeCell ref="C36:D36"/>
    <mergeCell ref="E36:F36"/>
    <mergeCell ref="A4:I4"/>
    <mergeCell ref="A10:A11"/>
    <mergeCell ref="B10:B11"/>
    <mergeCell ref="A28:I28"/>
    <mergeCell ref="C31:D31"/>
    <mergeCell ref="E31:F31"/>
    <mergeCell ref="G31:H31"/>
    <mergeCell ref="C32:D32"/>
    <mergeCell ref="C33:D33"/>
    <mergeCell ref="C34:D34"/>
    <mergeCell ref="C35:D35"/>
    <mergeCell ref="E33:F33"/>
    <mergeCell ref="E34:F34"/>
    <mergeCell ref="E35:F35"/>
    <mergeCell ref="G33:H33"/>
    <mergeCell ref="G34:H34"/>
    <mergeCell ref="G35:H35"/>
    <mergeCell ref="G36:H36"/>
    <mergeCell ref="E32:F32"/>
    <mergeCell ref="G32:H32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382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6/2021. (V.28.)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1009" t="s">
        <v>763</v>
      </c>
      <c r="B4" s="1009"/>
      <c r="C4" s="1009"/>
      <c r="D4" s="1009"/>
      <c r="E4" s="1009"/>
    </row>
    <row r="5" spans="1:5" s="15" customFormat="1" ht="15" customHeight="1" thickBot="1" x14ac:dyDescent="0.3">
      <c r="A5" s="14"/>
      <c r="B5" s="10"/>
      <c r="C5" s="10"/>
      <c r="E5" s="5" t="s">
        <v>520</v>
      </c>
    </row>
    <row r="6" spans="1:5" s="15" customFormat="1" ht="48.6" thickTop="1" x14ac:dyDescent="0.25">
      <c r="A6" s="29" t="s">
        <v>138</v>
      </c>
      <c r="B6" s="30" t="s">
        <v>120</v>
      </c>
      <c r="C6" s="203" t="s">
        <v>136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438</v>
      </c>
      <c r="B7" s="47" t="s">
        <v>439</v>
      </c>
      <c r="C7" s="423" t="s">
        <v>440</v>
      </c>
      <c r="D7" s="47" t="s">
        <v>441</v>
      </c>
      <c r="E7" s="48" t="s">
        <v>453</v>
      </c>
    </row>
    <row r="8" spans="1:5" s="1" customFormat="1" ht="15" customHeight="1" thickTop="1" x14ac:dyDescent="0.25">
      <c r="A8" s="179" t="s">
        <v>59</v>
      </c>
      <c r="B8" s="424" t="s">
        <v>300</v>
      </c>
      <c r="C8" s="485">
        <f>'3. sz. melléklet'!C8+'26.sz. melléklet'!C8</f>
        <v>99711601</v>
      </c>
      <c r="D8" s="191">
        <f>'3. sz. melléklet'!D8+'26.sz. melléklet'!D8</f>
        <v>0</v>
      </c>
      <c r="E8" s="181">
        <f>'3. sz. melléklet'!E8+'26.sz. melléklet'!E8</f>
        <v>81378702</v>
      </c>
    </row>
    <row r="9" spans="1:5" s="1" customFormat="1" ht="24" x14ac:dyDescent="0.25">
      <c r="A9" s="182" t="s">
        <v>60</v>
      </c>
      <c r="B9" s="425" t="s">
        <v>301</v>
      </c>
      <c r="C9" s="486">
        <f>'3. sz. melléklet'!C9+'26.sz. melléklet'!C9</f>
        <v>60397833</v>
      </c>
      <c r="D9" s="192">
        <f>'3. sz. melléklet'!D9+'26.sz. melléklet'!D9</f>
        <v>0</v>
      </c>
      <c r="E9" s="184">
        <f>'3. sz. melléklet'!E9+'26.sz. melléklet'!E9</f>
        <v>55887418</v>
      </c>
    </row>
    <row r="10" spans="1:5" s="1" customFormat="1" ht="15" customHeight="1" x14ac:dyDescent="0.25">
      <c r="A10" s="182" t="s">
        <v>61</v>
      </c>
      <c r="B10" s="425" t="s">
        <v>302</v>
      </c>
      <c r="C10" s="486">
        <f>'3. sz. melléklet'!C10+'26.sz. melléklet'!C10</f>
        <v>8857445</v>
      </c>
      <c r="D10" s="192">
        <f>'3. sz. melléklet'!D10+'26.sz. melléklet'!D10</f>
        <v>0</v>
      </c>
      <c r="E10" s="184">
        <f>'3. sz. melléklet'!E10+'26.sz. melléklet'!E10</f>
        <v>8735011</v>
      </c>
    </row>
    <row r="11" spans="1:5" s="1" customFormat="1" ht="15" customHeight="1" x14ac:dyDescent="0.25">
      <c r="A11" s="185" t="s">
        <v>62</v>
      </c>
      <c r="B11" s="426" t="s">
        <v>303</v>
      </c>
      <c r="C11" s="227">
        <f>'3. sz. melléklet'!C11+'26.sz. melléklet'!C11</f>
        <v>168966879</v>
      </c>
      <c r="D11" s="193">
        <f>'3. sz. melléklet'!D11+'26.sz. melléklet'!D11</f>
        <v>0</v>
      </c>
      <c r="E11" s="187">
        <f>'3. sz. melléklet'!E11+'26.sz. melléklet'!E11</f>
        <v>146001131</v>
      </c>
    </row>
    <row r="12" spans="1:5" s="1" customFormat="1" ht="15" customHeight="1" x14ac:dyDescent="0.25">
      <c r="A12" s="182" t="s">
        <v>63</v>
      </c>
      <c r="B12" s="425" t="s">
        <v>312</v>
      </c>
      <c r="C12" s="486">
        <f>'3. sz. melléklet'!C12+'26.sz. melléklet'!C12</f>
        <v>0</v>
      </c>
      <c r="D12" s="192">
        <f>'3. sz. melléklet'!D12+'26.sz. melléklet'!D12</f>
        <v>0</v>
      </c>
      <c r="E12" s="184">
        <f>'3. sz. melléklet'!E12+'26.sz. melléklet'!E12</f>
        <v>0</v>
      </c>
    </row>
    <row r="13" spans="1:5" s="1" customFormat="1" ht="15" customHeight="1" x14ac:dyDescent="0.25">
      <c r="A13" s="182" t="s">
        <v>64</v>
      </c>
      <c r="B13" s="425" t="s">
        <v>313</v>
      </c>
      <c r="C13" s="486">
        <f>'3. sz. melléklet'!C13+'26.sz. melléklet'!C13</f>
        <v>0</v>
      </c>
      <c r="D13" s="192">
        <f>'3. sz. melléklet'!D13+'26.sz. melléklet'!D13</f>
        <v>0</v>
      </c>
      <c r="E13" s="184">
        <f>'3. sz. melléklet'!E13+'26.sz. melléklet'!E13</f>
        <v>0</v>
      </c>
    </row>
    <row r="14" spans="1:5" s="1" customFormat="1" ht="15" customHeight="1" x14ac:dyDescent="0.25">
      <c r="A14" s="185" t="s">
        <v>65</v>
      </c>
      <c r="B14" s="426" t="s">
        <v>304</v>
      </c>
      <c r="C14" s="227">
        <f>'3. sz. melléklet'!C14+'26.sz. melléklet'!C14</f>
        <v>0</v>
      </c>
      <c r="D14" s="193">
        <f>'3. sz. melléklet'!D14+'26.sz. melléklet'!D14</f>
        <v>0</v>
      </c>
      <c r="E14" s="187">
        <f>'3. sz. melléklet'!E14+'26.sz. melléklet'!E14</f>
        <v>0</v>
      </c>
    </row>
    <row r="15" spans="1:5" s="1" customFormat="1" x14ac:dyDescent="0.25">
      <c r="A15" s="182" t="s">
        <v>66</v>
      </c>
      <c r="B15" s="425" t="s">
        <v>305</v>
      </c>
      <c r="C15" s="486">
        <f>'3. sz. melléklet'!C15+'26.sz. melléklet'!C15-20375462</f>
        <v>73656638</v>
      </c>
      <c r="D15" s="192">
        <f>'3. sz. melléklet'!D15+'26.sz. melléklet'!D15</f>
        <v>0</v>
      </c>
      <c r="E15" s="184">
        <f>'3. sz. melléklet'!E15+'26.sz. melléklet'!E15-19222348</f>
        <v>82896040</v>
      </c>
    </row>
    <row r="16" spans="1:5" s="1" customFormat="1" ht="15" customHeight="1" x14ac:dyDescent="0.25">
      <c r="A16" s="182" t="s">
        <v>67</v>
      </c>
      <c r="B16" s="425" t="s">
        <v>306</v>
      </c>
      <c r="C16" s="486">
        <f>'3. sz. melléklet'!C16+'26.sz. melléklet'!C16</f>
        <v>10146721</v>
      </c>
      <c r="D16" s="192">
        <f>'3. sz. melléklet'!D16+'26.sz. melléklet'!D16</f>
        <v>0</v>
      </c>
      <c r="E16" s="184">
        <f>'3. sz. melléklet'!E16+'26.sz. melléklet'!E16</f>
        <v>11044099</v>
      </c>
    </row>
    <row r="17" spans="1:5" s="1" customFormat="1" ht="15" customHeight="1" x14ac:dyDescent="0.25">
      <c r="A17" s="182" t="s">
        <v>68</v>
      </c>
      <c r="B17" s="425" t="s">
        <v>521</v>
      </c>
      <c r="C17" s="486">
        <f>'3. sz. melléklet'!C17+'26.sz. melléklet'!C17</f>
        <v>60062823</v>
      </c>
      <c r="D17" s="192">
        <f>'3. sz. melléklet'!D17+'26.sz. melléklet'!D17</f>
        <v>0</v>
      </c>
      <c r="E17" s="184">
        <f>'3. sz. melléklet'!E17+'26.sz. melléklet'!E17</f>
        <v>196090350</v>
      </c>
    </row>
    <row r="18" spans="1:5" s="1" customFormat="1" ht="15" customHeight="1" x14ac:dyDescent="0.25">
      <c r="A18" s="182">
        <v>11</v>
      </c>
      <c r="B18" s="425" t="s">
        <v>522</v>
      </c>
      <c r="C18" s="486">
        <f>'3. sz. melléklet'!C18+'26.sz. melléklet'!C18</f>
        <v>7746598</v>
      </c>
      <c r="D18" s="192">
        <f>'3. sz. melléklet'!D18+'26.sz. melléklet'!D18</f>
        <v>0</v>
      </c>
      <c r="E18" s="184">
        <f>'3. sz. melléklet'!E18+'26.sz. melléklet'!E18</f>
        <v>25331095</v>
      </c>
    </row>
    <row r="19" spans="1:5" s="1" customFormat="1" ht="15" customHeight="1" x14ac:dyDescent="0.25">
      <c r="A19" s="185">
        <v>12</v>
      </c>
      <c r="B19" s="426" t="s">
        <v>527</v>
      </c>
      <c r="C19" s="227">
        <f>SUM(C15:C18)</f>
        <v>151612780</v>
      </c>
      <c r="D19" s="193">
        <f>'3. sz. melléklet'!D19+'26.sz. melléklet'!D19</f>
        <v>0</v>
      </c>
      <c r="E19" s="187">
        <f>SUM(E15:E18)</f>
        <v>315361584</v>
      </c>
    </row>
    <row r="20" spans="1:5" s="1" customFormat="1" ht="15" customHeight="1" x14ac:dyDescent="0.25">
      <c r="A20" s="182">
        <v>13</v>
      </c>
      <c r="B20" s="425" t="s">
        <v>523</v>
      </c>
      <c r="C20" s="486">
        <f>'3. sz. melléklet'!C20+'26.sz. melléklet'!C20</f>
        <v>12235101</v>
      </c>
      <c r="D20" s="192">
        <f>'3. sz. melléklet'!D20+'26.sz. melléklet'!D20</f>
        <v>0</v>
      </c>
      <c r="E20" s="184">
        <f>'3. sz. melléklet'!E20+'26.sz. melléklet'!E20</f>
        <v>8338443</v>
      </c>
    </row>
    <row r="21" spans="1:5" s="1" customFormat="1" ht="15" customHeight="1" x14ac:dyDescent="0.25">
      <c r="A21" s="182">
        <v>14</v>
      </c>
      <c r="B21" s="425" t="s">
        <v>524</v>
      </c>
      <c r="C21" s="486">
        <f>'3. sz. melléklet'!C21+'26.sz. melléklet'!C21</f>
        <v>71739148</v>
      </c>
      <c r="D21" s="192">
        <f>'3. sz. melléklet'!D21+'26.sz. melléklet'!D21</f>
        <v>0</v>
      </c>
      <c r="E21" s="184">
        <f>'3. sz. melléklet'!E21+'26.sz. melléklet'!E21</f>
        <v>61826820</v>
      </c>
    </row>
    <row r="22" spans="1:5" s="1" customFormat="1" ht="15" customHeight="1" x14ac:dyDescent="0.25">
      <c r="A22" s="182">
        <v>15</v>
      </c>
      <c r="B22" s="425" t="s">
        <v>525</v>
      </c>
      <c r="C22" s="486">
        <f>'3. sz. melléklet'!C22+'26.sz. melléklet'!C22</f>
        <v>279500</v>
      </c>
      <c r="D22" s="192">
        <f>'3. sz. melléklet'!D22+'26.sz. melléklet'!D22</f>
        <v>0</v>
      </c>
      <c r="E22" s="184">
        <f>'3. sz. melléklet'!E22+'26.sz. melléklet'!E22</f>
        <v>110500</v>
      </c>
    </row>
    <row r="23" spans="1:5" s="1" customFormat="1" ht="15" customHeight="1" x14ac:dyDescent="0.25">
      <c r="A23" s="182">
        <v>16</v>
      </c>
      <c r="B23" s="425" t="s">
        <v>526</v>
      </c>
      <c r="C23" s="486">
        <f>'3. sz. melléklet'!C23+'26.sz. melléklet'!C23</f>
        <v>64015</v>
      </c>
      <c r="D23" s="192">
        <f>'3. sz. melléklet'!D23+'26.sz. melléklet'!D23</f>
        <v>0</v>
      </c>
      <c r="E23" s="184">
        <f>'3. sz. melléklet'!E23+'26.sz. melléklet'!E23</f>
        <v>0</v>
      </c>
    </row>
    <row r="24" spans="1:5" ht="15" customHeight="1" x14ac:dyDescent="0.25">
      <c r="A24" s="185">
        <v>17</v>
      </c>
      <c r="B24" s="426" t="s">
        <v>528</v>
      </c>
      <c r="C24" s="227">
        <f>'3. sz. melléklet'!C24+'26.sz. melléklet'!C24</f>
        <v>84317764</v>
      </c>
      <c r="D24" s="193">
        <f>'3. sz. melléklet'!D24+'26.sz. melléklet'!D24</f>
        <v>0</v>
      </c>
      <c r="E24" s="187">
        <f>'3. sz. melléklet'!E24+'26.sz. melléklet'!E24</f>
        <v>70275763</v>
      </c>
    </row>
    <row r="25" spans="1:5" ht="15" customHeight="1" x14ac:dyDescent="0.25">
      <c r="A25" s="182">
        <v>18</v>
      </c>
      <c r="B25" s="425" t="s">
        <v>529</v>
      </c>
      <c r="C25" s="486">
        <f>'3. sz. melléklet'!C25+'26.sz. melléklet'!C25</f>
        <v>53071348</v>
      </c>
      <c r="D25" s="192">
        <f>'3. sz. melléklet'!D25+'26.sz. melléklet'!D25</f>
        <v>0</v>
      </c>
      <c r="E25" s="184">
        <f>'3. sz. melléklet'!E25+'26.sz. melléklet'!E25</f>
        <v>50359431</v>
      </c>
    </row>
    <row r="26" spans="1:5" ht="15" customHeight="1" x14ac:dyDescent="0.25">
      <c r="A26" s="182">
        <v>19</v>
      </c>
      <c r="B26" s="425" t="s">
        <v>530</v>
      </c>
      <c r="C26" s="486">
        <f>'3. sz. melléklet'!C26+'26.sz. melléklet'!C26</f>
        <v>16677538</v>
      </c>
      <c r="D26" s="192">
        <f>'3. sz. melléklet'!D26+'26.sz. melléklet'!D26</f>
        <v>0</v>
      </c>
      <c r="E26" s="184">
        <f>'3. sz. melléklet'!E26+'26.sz. melléklet'!E26</f>
        <v>13841886</v>
      </c>
    </row>
    <row r="27" spans="1:5" ht="15" customHeight="1" x14ac:dyDescent="0.25">
      <c r="A27" s="182">
        <v>20</v>
      </c>
      <c r="B27" s="425" t="s">
        <v>531</v>
      </c>
      <c r="C27" s="486">
        <f>'3. sz. melléklet'!C27+'26.sz. melléklet'!C27</f>
        <v>13598782</v>
      </c>
      <c r="D27" s="192">
        <f>'3. sz. melléklet'!D27+'26.sz. melléklet'!D27</f>
        <v>0</v>
      </c>
      <c r="E27" s="184">
        <f>'3. sz. melléklet'!E27+'26.sz. melléklet'!E27</f>
        <v>11254329</v>
      </c>
    </row>
    <row r="28" spans="1:5" ht="15" customHeight="1" x14ac:dyDescent="0.25">
      <c r="A28" s="185">
        <v>21</v>
      </c>
      <c r="B28" s="426" t="s">
        <v>532</v>
      </c>
      <c r="C28" s="227">
        <f>'3. sz. melléklet'!C28+'26.sz. melléklet'!C28</f>
        <v>83347668</v>
      </c>
      <c r="D28" s="193">
        <f>'3. sz. melléklet'!D28+'26.sz. melléklet'!D28</f>
        <v>0</v>
      </c>
      <c r="E28" s="187">
        <f>'3. sz. melléklet'!E28+'26.sz. melléklet'!E28</f>
        <v>75455646</v>
      </c>
    </row>
    <row r="29" spans="1:5" ht="15" customHeight="1" x14ac:dyDescent="0.25">
      <c r="A29" s="185">
        <v>22</v>
      </c>
      <c r="B29" s="426" t="s">
        <v>307</v>
      </c>
      <c r="C29" s="227">
        <f>'3. sz. melléklet'!C29+'26.sz. melléklet'!C29</f>
        <v>52886350</v>
      </c>
      <c r="D29" s="193">
        <f>'3. sz. melléklet'!D29+'26.sz. melléklet'!D29</f>
        <v>0</v>
      </c>
      <c r="E29" s="187">
        <f>'3. sz. melléklet'!E29+'26.sz. melléklet'!E29</f>
        <v>57750888</v>
      </c>
    </row>
    <row r="30" spans="1:5" ht="15" customHeight="1" x14ac:dyDescent="0.25">
      <c r="A30" s="185">
        <v>23</v>
      </c>
      <c r="B30" s="426" t="s">
        <v>308</v>
      </c>
      <c r="C30" s="227">
        <f>'3. sz. melléklet'!C30+'26.sz. melléklet'!C30-20375462</f>
        <v>86400542</v>
      </c>
      <c r="D30" s="193">
        <f>'3. sz. melléklet'!D30+'26.sz. melléklet'!D30</f>
        <v>0</v>
      </c>
      <c r="E30" s="187">
        <f>'3. sz. melléklet'!E30+'26.sz. melléklet'!E30-19222348</f>
        <v>55568289</v>
      </c>
    </row>
    <row r="31" spans="1:5" ht="18" customHeight="1" x14ac:dyDescent="0.25">
      <c r="A31" s="185">
        <v>24</v>
      </c>
      <c r="B31" s="426" t="s">
        <v>23</v>
      </c>
      <c r="C31" s="227">
        <f>'3. sz. melléklet'!C31+'26.sz. melléklet'!C31</f>
        <v>13627335</v>
      </c>
      <c r="D31" s="490">
        <f>'3. sz. melléklet'!D31+'26.sz. melléklet'!D31</f>
        <v>0</v>
      </c>
      <c r="E31" s="226">
        <f>'3. sz. melléklet'!E31+'26.sz. melléklet'!E31</f>
        <v>202312129</v>
      </c>
    </row>
    <row r="32" spans="1:5" ht="15" customHeight="1" x14ac:dyDescent="0.25">
      <c r="A32" s="182">
        <v>25</v>
      </c>
      <c r="B32" s="477" t="s">
        <v>533</v>
      </c>
      <c r="C32" s="486">
        <f>'3. sz. melléklet'!C32+'26.sz. melléklet'!C32</f>
        <v>0</v>
      </c>
      <c r="D32" s="192">
        <f>'3. sz. melléklet'!D32+'26.sz. melléklet'!D32</f>
        <v>0</v>
      </c>
      <c r="E32" s="184">
        <f>'3. sz. melléklet'!E32+'26.sz. melléklet'!E32</f>
        <v>0</v>
      </c>
    </row>
    <row r="33" spans="1:5" ht="24" x14ac:dyDescent="0.25">
      <c r="A33" s="660">
        <v>26</v>
      </c>
      <c r="B33" s="589" t="s">
        <v>534</v>
      </c>
      <c r="C33" s="486">
        <f>'3. sz. melléklet'!C33+'26.sz. melléklet'!C33</f>
        <v>0</v>
      </c>
      <c r="D33" s="192">
        <f>'3. sz. melléklet'!D33+'26.sz. melléklet'!D33</f>
        <v>0</v>
      </c>
      <c r="E33" s="184">
        <f>'3. sz. melléklet'!E33+'26.sz. melléklet'!E33</f>
        <v>0</v>
      </c>
    </row>
    <row r="34" spans="1:5" ht="24" x14ac:dyDescent="0.25">
      <c r="A34" s="660">
        <v>27</v>
      </c>
      <c r="B34" s="589" t="s">
        <v>535</v>
      </c>
      <c r="C34" s="486">
        <f>'3. sz. melléklet'!C34+'26.sz. melléklet'!C34</f>
        <v>0</v>
      </c>
      <c r="D34" s="192">
        <f>'3. sz. melléklet'!D34+'26.sz. melléklet'!D34</f>
        <v>0</v>
      </c>
      <c r="E34" s="184">
        <f>'3. sz. melléklet'!E34+'26.sz. melléklet'!E34</f>
        <v>0</v>
      </c>
    </row>
    <row r="35" spans="1:5" ht="24" x14ac:dyDescent="0.25">
      <c r="A35" s="182">
        <v>28</v>
      </c>
      <c r="B35" s="661" t="s">
        <v>536</v>
      </c>
      <c r="C35" s="486">
        <f>'3. sz. melléklet'!C35+'26.sz. melléklet'!C35</f>
        <v>1743</v>
      </c>
      <c r="D35" s="192">
        <f>'3. sz. melléklet'!D35+'26.sz. melléklet'!D35</f>
        <v>0</v>
      </c>
      <c r="E35" s="184">
        <f>'3. sz. melléklet'!E35+'26.sz. melléklet'!E35</f>
        <v>3666</v>
      </c>
    </row>
    <row r="36" spans="1:5" ht="15" customHeight="1" x14ac:dyDescent="0.25">
      <c r="A36" s="182">
        <v>29</v>
      </c>
      <c r="B36" s="477" t="s">
        <v>537</v>
      </c>
      <c r="C36" s="554">
        <f>'3. sz. melléklet'!C36+'26.sz. melléklet'!C36</f>
        <v>0</v>
      </c>
      <c r="D36" s="478">
        <f>'3. sz. melléklet'!D36+'26.sz. melléklet'!D36</f>
        <v>0</v>
      </c>
      <c r="E36" s="479">
        <f>'3. sz. melléklet'!E36+'26.sz. melléklet'!E36</f>
        <v>0</v>
      </c>
    </row>
    <row r="37" spans="1:5" ht="24" x14ac:dyDescent="0.25">
      <c r="A37" s="660">
        <v>30</v>
      </c>
      <c r="B37" s="589" t="s">
        <v>538</v>
      </c>
      <c r="C37" s="554">
        <f>'3. sz. melléklet'!C37+'26.sz. melléklet'!C37</f>
        <v>0</v>
      </c>
      <c r="D37" s="478">
        <f>'3. sz. melléklet'!D37+'26.sz. melléklet'!D37</f>
        <v>0</v>
      </c>
      <c r="E37" s="479">
        <f>'3. sz. melléklet'!E37+'26.sz. melléklet'!E37</f>
        <v>0</v>
      </c>
    </row>
    <row r="38" spans="1:5" ht="24" x14ac:dyDescent="0.25">
      <c r="A38" s="660">
        <v>31</v>
      </c>
      <c r="B38" s="589" t="s">
        <v>539</v>
      </c>
      <c r="C38" s="554">
        <f>'3. sz. melléklet'!C38+'26.sz. melléklet'!C38</f>
        <v>0</v>
      </c>
      <c r="D38" s="478">
        <f>'3. sz. melléklet'!D38+'26.sz. melléklet'!D38</f>
        <v>0</v>
      </c>
      <c r="E38" s="479">
        <f>'3. sz. melléklet'!E38+'26.sz. melléklet'!E38</f>
        <v>0</v>
      </c>
    </row>
    <row r="39" spans="1:5" ht="23.4" thickBot="1" x14ac:dyDescent="0.3">
      <c r="A39" s="664">
        <v>32</v>
      </c>
      <c r="B39" s="665" t="s">
        <v>540</v>
      </c>
      <c r="C39" s="487">
        <f>'3. sz. melléklet'!C39+'26.sz. melléklet'!C39</f>
        <v>1743</v>
      </c>
      <c r="D39" s="487">
        <f>'3. sz. melléklet'!D39+'26.sz. melléklet'!D39</f>
        <v>0</v>
      </c>
      <c r="E39" s="214">
        <f>'3. sz. melléklet'!E39+'26.sz. melléklet'!E39</f>
        <v>3666</v>
      </c>
    </row>
    <row r="40" spans="1:5" ht="9" customHeight="1" thickTop="1" x14ac:dyDescent="0.25">
      <c r="A40" s="475"/>
      <c r="B40" s="476"/>
      <c r="C40" s="152"/>
      <c r="D40" s="152"/>
      <c r="E40" s="152"/>
    </row>
    <row r="41" spans="1:5" ht="15" customHeight="1" x14ac:dyDescent="0.25">
      <c r="A41" s="178"/>
      <c r="B41" s="174"/>
      <c r="C41" s="175"/>
      <c r="D41" s="175"/>
      <c r="E41" s="224" t="s">
        <v>381</v>
      </c>
    </row>
    <row r="42" spans="1:5" ht="15" customHeight="1" x14ac:dyDescent="0.25">
      <c r="A42" s="178"/>
      <c r="B42" s="174"/>
      <c r="C42" s="175"/>
      <c r="D42" s="175"/>
      <c r="E42" s="224" t="str">
        <f>E2</f>
        <v>a  6/2021. (V.28.)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0"/>
      <c r="D44" s="15"/>
      <c r="E44" s="5" t="s">
        <v>520</v>
      </c>
    </row>
    <row r="45" spans="1:5" ht="48.75" customHeight="1" thickTop="1" x14ac:dyDescent="0.25">
      <c r="A45" s="29" t="s">
        <v>138</v>
      </c>
      <c r="B45" s="30" t="s">
        <v>120</v>
      </c>
      <c r="C45" s="203" t="s">
        <v>136</v>
      </c>
      <c r="D45" s="30" t="s">
        <v>20</v>
      </c>
      <c r="E45" s="31" t="s">
        <v>22</v>
      </c>
    </row>
    <row r="46" spans="1:5" ht="15" customHeight="1" thickBot="1" x14ac:dyDescent="0.3">
      <c r="A46" s="46" t="s">
        <v>438</v>
      </c>
      <c r="B46" s="47" t="s">
        <v>452</v>
      </c>
      <c r="C46" s="423" t="s">
        <v>440</v>
      </c>
      <c r="D46" s="47" t="s">
        <v>441</v>
      </c>
      <c r="E46" s="48" t="s">
        <v>453</v>
      </c>
    </row>
    <row r="47" spans="1:5" ht="15" customHeight="1" thickTop="1" x14ac:dyDescent="0.25">
      <c r="A47" s="663">
        <v>33</v>
      </c>
      <c r="B47" s="589" t="s">
        <v>545</v>
      </c>
      <c r="C47" s="554">
        <f>'3. sz. melléklet'!C46+'26.sz. melléklet'!C47</f>
        <v>14200000</v>
      </c>
      <c r="D47" s="478">
        <f>'3. sz. melléklet'!D46+'26.sz. melléklet'!D47</f>
        <v>0</v>
      </c>
      <c r="E47" s="479">
        <f>'3. sz. melléklet'!E46+'26.sz. melléklet'!E47</f>
        <v>0</v>
      </c>
    </row>
    <row r="48" spans="1:5" ht="24" x14ac:dyDescent="0.25">
      <c r="A48" s="660">
        <v>34</v>
      </c>
      <c r="B48" s="589" t="s">
        <v>541</v>
      </c>
      <c r="C48" s="486">
        <f>'3. sz. melléklet'!C47+'26.sz. melléklet'!C48</f>
        <v>0</v>
      </c>
      <c r="D48" s="192">
        <f>'3. sz. melléklet'!D47+'26.sz. melléklet'!D48</f>
        <v>0</v>
      </c>
      <c r="E48" s="184">
        <f>'3. sz. melléklet'!E47+'26.sz. melléklet'!E48</f>
        <v>0</v>
      </c>
    </row>
    <row r="49" spans="1:6" ht="15" customHeight="1" x14ac:dyDescent="0.25">
      <c r="A49" s="660">
        <v>35</v>
      </c>
      <c r="B49" s="589" t="s">
        <v>542</v>
      </c>
      <c r="C49" s="486">
        <f>'3. sz. melléklet'!C48+'26.sz. melléklet'!C49</f>
        <v>6093</v>
      </c>
      <c r="D49" s="192">
        <f>'3. sz. melléklet'!D48+'26.sz. melléklet'!D49</f>
        <v>0</v>
      </c>
      <c r="E49" s="184">
        <f>'3. sz. melléklet'!E48+'26.sz. melléklet'!E49</f>
        <v>19185</v>
      </c>
    </row>
    <row r="50" spans="1:6" ht="15" customHeight="1" x14ac:dyDescent="0.25">
      <c r="A50" s="660">
        <v>36</v>
      </c>
      <c r="B50" s="589" t="s">
        <v>544</v>
      </c>
      <c r="C50" s="486">
        <f>'3. sz. melléklet'!C49+'26.sz. melléklet'!C50</f>
        <v>0</v>
      </c>
      <c r="D50" s="192">
        <f>'3. sz. melléklet'!D49+'26.sz. melléklet'!D50</f>
        <v>0</v>
      </c>
      <c r="E50" s="184">
        <f>'3. sz. melléklet'!E49+'26.sz. melléklet'!E50</f>
        <v>0</v>
      </c>
    </row>
    <row r="51" spans="1:6" ht="15" customHeight="1" x14ac:dyDescent="0.25">
      <c r="A51" s="660">
        <v>37</v>
      </c>
      <c r="B51" s="589" t="s">
        <v>543</v>
      </c>
      <c r="C51" s="486">
        <f>'3. sz. melléklet'!C50+'26.sz. melléklet'!C51</f>
        <v>0</v>
      </c>
      <c r="D51" s="192">
        <f>'3. sz. melléklet'!D50+'26.sz. melléklet'!D51</f>
        <v>0</v>
      </c>
      <c r="E51" s="184">
        <f>'3. sz. melléklet'!E50+'26.sz. melléklet'!E51</f>
        <v>0</v>
      </c>
    </row>
    <row r="52" spans="1:6" ht="15" customHeight="1" x14ac:dyDescent="0.25">
      <c r="A52" s="185">
        <v>38</v>
      </c>
      <c r="B52" s="662" t="s">
        <v>546</v>
      </c>
      <c r="C52" s="227">
        <f>'3. sz. melléklet'!C51+'26.sz. melléklet'!C52</f>
        <v>14206093</v>
      </c>
      <c r="D52" s="227">
        <f>'3. sz. melléklet'!D51+'26.sz. melléklet'!D52</f>
        <v>0</v>
      </c>
      <c r="E52" s="187">
        <f>'3. sz. melléklet'!E51+'26.sz. melléklet'!E52</f>
        <v>19185</v>
      </c>
    </row>
    <row r="53" spans="1:6" ht="18" customHeight="1" thickBot="1" x14ac:dyDescent="0.3">
      <c r="A53" s="188">
        <v>39</v>
      </c>
      <c r="B53" s="427" t="s">
        <v>309</v>
      </c>
      <c r="C53" s="489">
        <f>'3. sz. melléklet'!C52+'26.sz. melléklet'!C53</f>
        <v>-14204350</v>
      </c>
      <c r="D53" s="194">
        <f>'3. sz. melléklet'!D52+'26.sz. melléklet'!D53</f>
        <v>0</v>
      </c>
      <c r="E53" s="190">
        <f>'3. sz. melléklet'!E52+'26.sz. melléklet'!E53</f>
        <v>-15519</v>
      </c>
    </row>
    <row r="54" spans="1:6" ht="18" customHeight="1" thickTop="1" thickBot="1" x14ac:dyDescent="0.3">
      <c r="A54" s="188">
        <v>40</v>
      </c>
      <c r="B54" s="427" t="s">
        <v>547</v>
      </c>
      <c r="C54" s="489">
        <f>'3. sz. melléklet'!C53+'26.sz. melléklet'!C54</f>
        <v>-577015</v>
      </c>
      <c r="D54" s="194">
        <f>'3. sz. melléklet'!D53+'26.sz. melléklet'!D54</f>
        <v>0</v>
      </c>
      <c r="E54" s="190">
        <f>'3. sz. melléklet'!E53+'26.sz. melléklet'!E54</f>
        <v>202296610</v>
      </c>
    </row>
    <row r="55" spans="1:6" ht="18" customHeight="1" thickTop="1" x14ac:dyDescent="0.25">
      <c r="B55" s="153"/>
      <c r="C55" s="157"/>
      <c r="D55" s="157"/>
      <c r="E55" s="157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7"/>
      <c r="D57" s="157"/>
      <c r="E57" s="157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2"/>
      <c r="D59" s="152"/>
      <c r="E59" s="152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B63" s="153"/>
      <c r="C63" s="157"/>
      <c r="D63" s="157"/>
      <c r="E63" s="157"/>
      <c r="F63" s="225"/>
    </row>
    <row r="64" spans="1:6" x14ac:dyDescent="0.25">
      <c r="F64" s="225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0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471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6/2021. (V.28.) önkormányzati rendelethez</v>
      </c>
    </row>
    <row r="3" spans="1:6" ht="8.2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1033" t="s">
        <v>507</v>
      </c>
      <c r="B4" s="1034"/>
      <c r="C4" s="1034"/>
      <c r="D4" s="1034"/>
      <c r="E4" s="1034"/>
      <c r="F4" s="1034"/>
    </row>
    <row r="5" spans="1:6" ht="15" customHeight="1" thickBot="1" x14ac:dyDescent="0.3">
      <c r="A5" s="14"/>
      <c r="B5" s="14"/>
      <c r="C5" s="10"/>
      <c r="D5" s="10"/>
      <c r="E5" s="10"/>
      <c r="F5" s="5" t="s">
        <v>520</v>
      </c>
    </row>
    <row r="6" spans="1:6" s="2" customFormat="1" ht="60.6" thickTop="1" x14ac:dyDescent="0.25">
      <c r="A6" s="29" t="s">
        <v>138</v>
      </c>
      <c r="B6" s="30" t="s">
        <v>120</v>
      </c>
      <c r="C6" s="30" t="s">
        <v>49</v>
      </c>
      <c r="D6" s="30" t="s">
        <v>894</v>
      </c>
      <c r="E6" s="30" t="s">
        <v>895</v>
      </c>
      <c r="F6" s="31" t="s">
        <v>730</v>
      </c>
    </row>
    <row r="7" spans="1:6" s="2" customFormat="1" ht="15" customHeight="1" thickBot="1" x14ac:dyDescent="0.3">
      <c r="A7" s="46" t="s">
        <v>438</v>
      </c>
      <c r="B7" s="47" t="s">
        <v>439</v>
      </c>
      <c r="C7" s="47" t="s">
        <v>440</v>
      </c>
      <c r="D7" s="47" t="s">
        <v>441</v>
      </c>
      <c r="E7" s="47" t="s">
        <v>442</v>
      </c>
      <c r="F7" s="48" t="s">
        <v>443</v>
      </c>
    </row>
    <row r="8" spans="1:6" ht="15" customHeight="1" thickTop="1" x14ac:dyDescent="0.25">
      <c r="A8" s="544" t="s">
        <v>59</v>
      </c>
      <c r="B8" s="846" t="s">
        <v>670</v>
      </c>
      <c r="C8" s="23">
        <v>1024800</v>
      </c>
      <c r="D8" s="23">
        <v>1024800</v>
      </c>
      <c r="E8" s="23">
        <v>0</v>
      </c>
      <c r="F8" s="50">
        <f t="shared" ref="F8:F18" si="0">C8-D8-E8</f>
        <v>0</v>
      </c>
    </row>
    <row r="9" spans="1:6" s="169" customFormat="1" ht="15" customHeight="1" x14ac:dyDescent="0.25">
      <c r="A9" s="177" t="s">
        <v>60</v>
      </c>
      <c r="B9" s="846" t="s">
        <v>506</v>
      </c>
      <c r="C9" s="23">
        <v>4419000</v>
      </c>
      <c r="D9" s="23">
        <v>3571428</v>
      </c>
      <c r="E9" s="23">
        <v>0</v>
      </c>
      <c r="F9" s="50">
        <f t="shared" si="0"/>
        <v>847572</v>
      </c>
    </row>
    <row r="10" spans="1:6" ht="24" x14ac:dyDescent="0.25">
      <c r="A10" s="177" t="s">
        <v>61</v>
      </c>
      <c r="B10" s="846" t="s">
        <v>144</v>
      </c>
      <c r="C10" s="23">
        <v>1800000</v>
      </c>
      <c r="D10" s="23">
        <v>1800000</v>
      </c>
      <c r="E10" s="23">
        <v>0</v>
      </c>
      <c r="F10" s="50">
        <f t="shared" si="0"/>
        <v>0</v>
      </c>
    </row>
    <row r="11" spans="1:6" ht="15" customHeight="1" x14ac:dyDescent="0.25">
      <c r="A11" s="177" t="s">
        <v>62</v>
      </c>
      <c r="B11" s="846" t="s">
        <v>50</v>
      </c>
      <c r="C11" s="23">
        <v>4387700</v>
      </c>
      <c r="D11" s="23">
        <v>4076700</v>
      </c>
      <c r="E11" s="23">
        <v>0</v>
      </c>
      <c r="F11" s="50">
        <f t="shared" si="0"/>
        <v>311000</v>
      </c>
    </row>
    <row r="12" spans="1:6" ht="24" x14ac:dyDescent="0.25">
      <c r="A12" s="177" t="s">
        <v>63</v>
      </c>
      <c r="B12" s="846" t="s">
        <v>671</v>
      </c>
      <c r="C12" s="23">
        <v>457200</v>
      </c>
      <c r="D12" s="23">
        <v>457200</v>
      </c>
      <c r="E12" s="23">
        <v>0</v>
      </c>
      <c r="F12" s="50">
        <f t="shared" si="0"/>
        <v>0</v>
      </c>
    </row>
    <row r="13" spans="1:6" ht="24" x14ac:dyDescent="0.25">
      <c r="A13" s="177" t="s">
        <v>64</v>
      </c>
      <c r="B13" s="969" t="s">
        <v>900</v>
      </c>
      <c r="C13" s="23">
        <v>23413600</v>
      </c>
      <c r="D13" s="23">
        <v>24462800</v>
      </c>
      <c r="E13" s="23"/>
      <c r="F13" s="50">
        <f t="shared" si="0"/>
        <v>-1049200</v>
      </c>
    </row>
    <row r="14" spans="1:6" ht="24" x14ac:dyDescent="0.25">
      <c r="A14" s="177" t="s">
        <v>65</v>
      </c>
      <c r="B14" s="969" t="s">
        <v>901</v>
      </c>
      <c r="C14" s="23">
        <v>337901</v>
      </c>
      <c r="D14" s="23">
        <v>337901</v>
      </c>
      <c r="E14" s="23"/>
      <c r="F14" s="50">
        <f t="shared" si="0"/>
        <v>0</v>
      </c>
    </row>
    <row r="15" spans="1:6" ht="15" customHeight="1" x14ac:dyDescent="0.25">
      <c r="A15" s="177" t="s">
        <v>66</v>
      </c>
      <c r="B15" s="846" t="s">
        <v>596</v>
      </c>
      <c r="C15" s="23">
        <v>151200</v>
      </c>
      <c r="D15" s="23">
        <v>151200</v>
      </c>
      <c r="E15" s="23">
        <v>0</v>
      </c>
      <c r="F15" s="50">
        <f t="shared" si="0"/>
        <v>0</v>
      </c>
    </row>
    <row r="16" spans="1:6" ht="15" customHeight="1" x14ac:dyDescent="0.25">
      <c r="A16" s="177" t="s">
        <v>67</v>
      </c>
      <c r="B16" s="969" t="s">
        <v>902</v>
      </c>
      <c r="C16" s="23">
        <v>1430540</v>
      </c>
      <c r="D16" s="23">
        <v>1297250</v>
      </c>
      <c r="E16" s="23">
        <v>0</v>
      </c>
      <c r="F16" s="50">
        <f t="shared" ref="F16" si="1">C16-D16-E16</f>
        <v>133290</v>
      </c>
    </row>
    <row r="17" spans="1:6" ht="18" customHeight="1" thickBot="1" x14ac:dyDescent="0.3">
      <c r="A17" s="867" t="s">
        <v>68</v>
      </c>
      <c r="B17" s="249" t="s">
        <v>903</v>
      </c>
      <c r="C17" s="250">
        <f>SUM(C8:C16)</f>
        <v>37421941</v>
      </c>
      <c r="D17" s="250">
        <f t="shared" ref="D17:E17" si="2">SUM(D8:D16)</f>
        <v>37179279</v>
      </c>
      <c r="E17" s="250">
        <f t="shared" si="2"/>
        <v>0</v>
      </c>
      <c r="F17" s="251">
        <f t="shared" si="0"/>
        <v>242662</v>
      </c>
    </row>
    <row r="18" spans="1:6" ht="15" customHeight="1" thickTop="1" x14ac:dyDescent="0.25">
      <c r="A18" s="177" t="s">
        <v>122</v>
      </c>
      <c r="B18" s="969" t="s">
        <v>906</v>
      </c>
      <c r="C18" s="23">
        <v>195000</v>
      </c>
      <c r="D18" s="23">
        <v>0</v>
      </c>
      <c r="E18" s="23">
        <v>195000</v>
      </c>
      <c r="F18" s="50">
        <f t="shared" si="0"/>
        <v>0</v>
      </c>
    </row>
    <row r="19" spans="1:6" ht="18" customHeight="1" thickBot="1" x14ac:dyDescent="0.3">
      <c r="A19" s="867" t="s">
        <v>69</v>
      </c>
      <c r="B19" s="249" t="s">
        <v>907</v>
      </c>
      <c r="C19" s="250">
        <f>SUM(C17:C18)</f>
        <v>37616941</v>
      </c>
      <c r="D19" s="250">
        <f t="shared" ref="D19:E19" si="3">SUM(D17:D18)</f>
        <v>37179279</v>
      </c>
      <c r="E19" s="250">
        <f t="shared" si="3"/>
        <v>195000</v>
      </c>
      <c r="F19" s="251">
        <f>SUM(F17:F18)</f>
        <v>242662</v>
      </c>
    </row>
    <row r="20" spans="1:6" ht="13.2" thickTop="1" x14ac:dyDescent="0.25"/>
  </sheetData>
  <mergeCells count="1">
    <mergeCell ref="A4:F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5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472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6/2021. (V.28.)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1033" t="s">
        <v>778</v>
      </c>
      <c r="B4" s="1033"/>
      <c r="C4" s="1033"/>
      <c r="D4" s="1033"/>
      <c r="E4" s="1033"/>
      <c r="F4" s="1033"/>
      <c r="G4" s="1033"/>
      <c r="H4" s="1033"/>
      <c r="I4" s="1033"/>
      <c r="J4" s="1033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520</v>
      </c>
    </row>
    <row r="6" spans="1:18" s="1" customFormat="1" ht="60.6" thickTop="1" x14ac:dyDescent="0.25">
      <c r="A6" s="696" t="s">
        <v>138</v>
      </c>
      <c r="B6" s="695" t="s">
        <v>120</v>
      </c>
      <c r="C6" s="695" t="s">
        <v>35</v>
      </c>
      <c r="D6" s="695" t="s">
        <v>676</v>
      </c>
      <c r="E6" s="695" t="s">
        <v>36</v>
      </c>
      <c r="F6" s="695" t="s">
        <v>258</v>
      </c>
      <c r="G6" s="695" t="s">
        <v>260</v>
      </c>
      <c r="H6" s="695" t="s">
        <v>598</v>
      </c>
      <c r="I6" s="695" t="s">
        <v>259</v>
      </c>
      <c r="J6" s="697" t="s">
        <v>263</v>
      </c>
    </row>
    <row r="7" spans="1:18" s="1" customFormat="1" ht="13.5" customHeight="1" thickBot="1" x14ac:dyDescent="0.3">
      <c r="A7" s="100" t="s">
        <v>438</v>
      </c>
      <c r="B7" s="95" t="s">
        <v>439</v>
      </c>
      <c r="C7" s="95" t="s">
        <v>440</v>
      </c>
      <c r="D7" s="95" t="s">
        <v>441</v>
      </c>
      <c r="E7" s="95" t="s">
        <v>442</v>
      </c>
      <c r="F7" s="95" t="s">
        <v>443</v>
      </c>
      <c r="G7" s="771" t="s">
        <v>444</v>
      </c>
      <c r="H7" s="95" t="s">
        <v>445</v>
      </c>
      <c r="I7" s="95" t="s">
        <v>446</v>
      </c>
      <c r="J7" s="101" t="s">
        <v>447</v>
      </c>
    </row>
    <row r="8" spans="1:18" s="1" customFormat="1" ht="36.6" thickTop="1" x14ac:dyDescent="0.25">
      <c r="A8" s="18" t="s">
        <v>59</v>
      </c>
      <c r="B8" s="61" t="s">
        <v>254</v>
      </c>
      <c r="C8" s="62">
        <v>0</v>
      </c>
      <c r="D8" s="337">
        <v>0</v>
      </c>
      <c r="E8" s="62">
        <v>93894694</v>
      </c>
      <c r="F8" s="337">
        <v>0</v>
      </c>
      <c r="G8" s="770">
        <f t="shared" ref="G8:G9" si="0">C8+E8+F8</f>
        <v>93894694</v>
      </c>
      <c r="H8" s="337">
        <v>0</v>
      </c>
      <c r="I8" s="337">
        <v>91501107</v>
      </c>
      <c r="J8" s="338">
        <f t="shared" ref="J8:J9" si="1">C8-I8+E8-H8</f>
        <v>2393587</v>
      </c>
    </row>
    <row r="9" spans="1:18" s="1" customFormat="1" ht="36" x14ac:dyDescent="0.25">
      <c r="A9" s="20" t="s">
        <v>60</v>
      </c>
      <c r="B9" s="22" t="s">
        <v>253</v>
      </c>
      <c r="C9" s="23">
        <v>0</v>
      </c>
      <c r="D9" s="91">
        <v>0</v>
      </c>
      <c r="E9" s="23">
        <v>195878115</v>
      </c>
      <c r="F9" s="91">
        <v>0</v>
      </c>
      <c r="G9" s="91">
        <f t="shared" si="0"/>
        <v>195878115</v>
      </c>
      <c r="H9" s="91">
        <v>0</v>
      </c>
      <c r="I9" s="91">
        <v>195878115</v>
      </c>
      <c r="J9" s="92">
        <f t="shared" si="1"/>
        <v>0</v>
      </c>
    </row>
    <row r="10" spans="1:18" s="1" customFormat="1" ht="25.5" customHeight="1" x14ac:dyDescent="0.25">
      <c r="A10" s="20" t="s">
        <v>61</v>
      </c>
      <c r="B10" s="22" t="s">
        <v>252</v>
      </c>
      <c r="C10" s="23">
        <v>12223193</v>
      </c>
      <c r="D10" s="91">
        <v>0</v>
      </c>
      <c r="E10" s="23">
        <v>81378702</v>
      </c>
      <c r="F10" s="91">
        <v>-1728241</v>
      </c>
      <c r="G10" s="91">
        <f>C10+E10+F10</f>
        <v>91873654</v>
      </c>
      <c r="H10" s="91">
        <v>0</v>
      </c>
      <c r="I10" s="91">
        <v>78345766</v>
      </c>
      <c r="J10" s="92">
        <f>C10-I10+E10-H10+F10</f>
        <v>13527888</v>
      </c>
    </row>
    <row r="11" spans="1:18" s="1" customFormat="1" ht="25.5" customHeight="1" x14ac:dyDescent="0.25">
      <c r="A11" s="20" t="s">
        <v>62</v>
      </c>
      <c r="B11" s="22" t="s">
        <v>255</v>
      </c>
      <c r="C11" s="23">
        <v>417280</v>
      </c>
      <c r="D11" s="91">
        <v>-8000</v>
      </c>
      <c r="E11" s="23">
        <v>82209227</v>
      </c>
      <c r="F11" s="91">
        <v>-124010</v>
      </c>
      <c r="G11" s="91">
        <f>C11+E11</f>
        <v>82626507</v>
      </c>
      <c r="H11" s="91">
        <v>0</v>
      </c>
      <c r="I11" s="91">
        <v>82273801</v>
      </c>
      <c r="J11" s="92">
        <f>C11-I11+E11-H11+F11+D11</f>
        <v>220696</v>
      </c>
    </row>
    <row r="12" spans="1:18" s="1" customFormat="1" ht="25.5" customHeight="1" x14ac:dyDescent="0.25">
      <c r="A12" s="20" t="s">
        <v>63</v>
      </c>
      <c r="B12" s="898" t="s">
        <v>731</v>
      </c>
      <c r="C12" s="23">
        <v>0</v>
      </c>
      <c r="D12" s="91">
        <v>0</v>
      </c>
      <c r="E12" s="23">
        <v>24796850</v>
      </c>
      <c r="F12" s="91">
        <v>0</v>
      </c>
      <c r="G12" s="91">
        <f>C12+E12</f>
        <v>24796850</v>
      </c>
      <c r="H12" s="91">
        <v>0</v>
      </c>
      <c r="I12" s="91">
        <v>24796850</v>
      </c>
      <c r="J12" s="92">
        <f>C12-I12+E12-H12+F12+D12</f>
        <v>0</v>
      </c>
    </row>
    <row r="13" spans="1:18" s="1" customFormat="1" ht="25.5" customHeight="1" x14ac:dyDescent="0.25">
      <c r="A13" s="20" t="s">
        <v>64</v>
      </c>
      <c r="B13" s="22" t="s">
        <v>256</v>
      </c>
      <c r="C13" s="23">
        <v>0</v>
      </c>
      <c r="D13" s="91">
        <v>0</v>
      </c>
      <c r="E13" s="23">
        <v>45445</v>
      </c>
      <c r="F13" s="91">
        <v>0</v>
      </c>
      <c r="G13" s="91">
        <f>C13+E13</f>
        <v>45445</v>
      </c>
      <c r="H13" s="91">
        <v>0</v>
      </c>
      <c r="I13" s="91">
        <v>45445</v>
      </c>
      <c r="J13" s="92">
        <f t="shared" ref="J13:J18" si="2">C13-I13+E13-H13</f>
        <v>0</v>
      </c>
    </row>
    <row r="14" spans="1:18" s="1" customFormat="1" ht="25.5" customHeight="1" x14ac:dyDescent="0.25">
      <c r="A14" s="20" t="s">
        <v>65</v>
      </c>
      <c r="B14" s="22" t="s">
        <v>257</v>
      </c>
      <c r="C14" s="23">
        <v>0</v>
      </c>
      <c r="D14" s="91">
        <v>0</v>
      </c>
      <c r="E14" s="23">
        <v>3960725</v>
      </c>
      <c r="F14" s="91">
        <v>0</v>
      </c>
      <c r="G14" s="91">
        <f>C14+E14</f>
        <v>3960725</v>
      </c>
      <c r="H14" s="91">
        <v>0</v>
      </c>
      <c r="I14" s="91">
        <v>3960725</v>
      </c>
      <c r="J14" s="92">
        <f t="shared" si="2"/>
        <v>0</v>
      </c>
    </row>
    <row r="15" spans="1:18" s="1" customFormat="1" ht="25.5" customHeight="1" x14ac:dyDescent="0.25">
      <c r="A15" s="83" t="s">
        <v>66</v>
      </c>
      <c r="B15" s="33" t="s">
        <v>732</v>
      </c>
      <c r="C15" s="34">
        <f t="shared" ref="C15:J15" si="3">SUM(C8:C14)</f>
        <v>12640473</v>
      </c>
      <c r="D15" s="34">
        <f t="shared" si="3"/>
        <v>-8000</v>
      </c>
      <c r="E15" s="34">
        <f t="shared" si="3"/>
        <v>482163758</v>
      </c>
      <c r="F15" s="34">
        <f t="shared" si="3"/>
        <v>-1852251</v>
      </c>
      <c r="G15" s="34">
        <f t="shared" si="3"/>
        <v>493075990</v>
      </c>
      <c r="H15" s="34">
        <f t="shared" si="3"/>
        <v>0</v>
      </c>
      <c r="I15" s="34">
        <f t="shared" si="3"/>
        <v>476801809</v>
      </c>
      <c r="J15" s="72">
        <f t="shared" si="3"/>
        <v>16142171</v>
      </c>
    </row>
    <row r="16" spans="1:18" ht="25.5" customHeight="1" x14ac:dyDescent="0.25">
      <c r="A16" s="865" t="s">
        <v>67</v>
      </c>
      <c r="B16" s="22" t="s">
        <v>576</v>
      </c>
      <c r="C16" s="23">
        <v>10000785</v>
      </c>
      <c r="D16" s="91">
        <v>0</v>
      </c>
      <c r="E16" s="23">
        <v>2950242</v>
      </c>
      <c r="F16" s="91">
        <v>0</v>
      </c>
      <c r="G16" s="91">
        <f>C16+E16</f>
        <v>12951027</v>
      </c>
      <c r="H16" s="91">
        <v>0</v>
      </c>
      <c r="I16" s="91">
        <v>0</v>
      </c>
      <c r="J16" s="92">
        <f t="shared" si="2"/>
        <v>12951027</v>
      </c>
    </row>
    <row r="17" spans="1:18" ht="25.5" customHeight="1" x14ac:dyDescent="0.25">
      <c r="A17" s="918">
        <v>10</v>
      </c>
      <c r="B17" s="161" t="s">
        <v>672</v>
      </c>
      <c r="C17" s="769">
        <v>1940000</v>
      </c>
      <c r="D17" s="868">
        <v>0</v>
      </c>
      <c r="E17" s="769">
        <v>17214976</v>
      </c>
      <c r="F17" s="868"/>
      <c r="G17" s="868">
        <f>C17+E17</f>
        <v>19154976</v>
      </c>
      <c r="H17" s="868">
        <v>0</v>
      </c>
      <c r="I17" s="868">
        <v>0</v>
      </c>
      <c r="J17" s="92">
        <f t="shared" si="2"/>
        <v>19154976</v>
      </c>
    </row>
    <row r="18" spans="1:18" ht="24" x14ac:dyDescent="0.25">
      <c r="A18" s="94">
        <v>11</v>
      </c>
      <c r="B18" s="847" t="s">
        <v>673</v>
      </c>
      <c r="C18" s="769">
        <v>3748490</v>
      </c>
      <c r="D18" s="868">
        <v>0</v>
      </c>
      <c r="E18" s="769">
        <v>-3748490</v>
      </c>
      <c r="F18" s="868"/>
      <c r="G18" s="868">
        <f>C18+E18</f>
        <v>0</v>
      </c>
      <c r="H18" s="868">
        <v>0</v>
      </c>
      <c r="I18" s="868">
        <v>0</v>
      </c>
      <c r="J18" s="92">
        <f t="shared" si="2"/>
        <v>0</v>
      </c>
    </row>
    <row r="19" spans="1:18" ht="25.5" customHeight="1" thickBot="1" x14ac:dyDescent="0.3">
      <c r="A19" s="339">
        <v>12</v>
      </c>
      <c r="B19" s="74" t="s">
        <v>674</v>
      </c>
      <c r="C19" s="116">
        <f>SUM(C16:C18)</f>
        <v>15689275</v>
      </c>
      <c r="D19" s="116">
        <f t="shared" ref="D19:I19" si="4">SUM(D16:D18)</f>
        <v>0</v>
      </c>
      <c r="E19" s="116">
        <f t="shared" si="4"/>
        <v>16416728</v>
      </c>
      <c r="F19" s="116">
        <f t="shared" si="4"/>
        <v>0</v>
      </c>
      <c r="G19" s="116">
        <f t="shared" si="4"/>
        <v>32106003</v>
      </c>
      <c r="H19" s="116">
        <f t="shared" si="4"/>
        <v>0</v>
      </c>
      <c r="I19" s="116">
        <f t="shared" si="4"/>
        <v>0</v>
      </c>
      <c r="J19" s="563">
        <f>SUM(J16:J18)</f>
        <v>32106003</v>
      </c>
    </row>
    <row r="20" spans="1:18" ht="13.2" thickTop="1" x14ac:dyDescent="0.25"/>
    <row r="21" spans="1:18" ht="13.5" customHeight="1" x14ac:dyDescent="0.25">
      <c r="A21"/>
      <c r="B21"/>
      <c r="C21"/>
      <c r="D21"/>
      <c r="E21"/>
      <c r="F21"/>
      <c r="G21"/>
      <c r="H21" s="14"/>
      <c r="I21" s="14"/>
      <c r="J21" s="5" t="s">
        <v>660</v>
      </c>
      <c r="K21" s="9"/>
      <c r="L21" s="9"/>
      <c r="M21" s="9"/>
      <c r="N21" s="9"/>
      <c r="O21" s="9"/>
      <c r="P21" s="9"/>
      <c r="Q21" s="9"/>
      <c r="R21" s="9"/>
    </row>
    <row r="22" spans="1:18" ht="13.5" customHeight="1" x14ac:dyDescent="0.25">
      <c r="A22"/>
      <c r="B22"/>
      <c r="C22"/>
      <c r="D22"/>
      <c r="E22"/>
      <c r="F22"/>
      <c r="G22"/>
      <c r="H22" s="14"/>
      <c r="I22" s="14"/>
      <c r="J22" s="5" t="str">
        <f>J2</f>
        <v>a  6/2021. (V.28.) önkormányzati rendelethez</v>
      </c>
      <c r="K22" s="9"/>
      <c r="L22" s="9"/>
      <c r="M22" s="9"/>
      <c r="N22" s="9"/>
      <c r="O22" s="9"/>
      <c r="P22" s="9"/>
      <c r="Q22" s="9"/>
      <c r="R22" s="9"/>
    </row>
    <row r="23" spans="1:18" ht="13.5" customHeight="1" x14ac:dyDescent="0.25">
      <c r="A23"/>
      <c r="B23"/>
      <c r="C23"/>
      <c r="D23"/>
      <c r="E23"/>
      <c r="F23"/>
      <c r="G23"/>
      <c r="H23" s="14"/>
      <c r="I23" s="14"/>
      <c r="J23" s="5"/>
      <c r="K23" s="9"/>
      <c r="L23" s="9"/>
      <c r="M23" s="9"/>
      <c r="N23" s="9"/>
      <c r="O23" s="9"/>
      <c r="P23" s="9"/>
      <c r="Q23" s="9"/>
      <c r="R23" s="9"/>
    </row>
    <row r="24" spans="1:18" ht="13.5" customHeight="1" thickBot="1" x14ac:dyDescent="0.3">
      <c r="A24" s="14"/>
      <c r="B24" s="14"/>
      <c r="C24" s="10"/>
      <c r="D24" s="10"/>
      <c r="E24" s="10"/>
      <c r="F24" s="5"/>
      <c r="J24" s="5" t="s">
        <v>520</v>
      </c>
    </row>
    <row r="25" spans="1:18" s="1" customFormat="1" ht="60.6" thickTop="1" x14ac:dyDescent="0.25">
      <c r="A25" s="696" t="s">
        <v>138</v>
      </c>
      <c r="B25" s="701" t="s">
        <v>120</v>
      </c>
      <c r="C25" s="701" t="s">
        <v>35</v>
      </c>
      <c r="D25" s="701" t="s">
        <v>676</v>
      </c>
      <c r="E25" s="701" t="s">
        <v>36</v>
      </c>
      <c r="F25" s="701" t="s">
        <v>258</v>
      </c>
      <c r="G25" s="701" t="s">
        <v>260</v>
      </c>
      <c r="H25" s="701" t="s">
        <v>598</v>
      </c>
      <c r="I25" s="701" t="s">
        <v>259</v>
      </c>
      <c r="J25" s="702" t="s">
        <v>263</v>
      </c>
    </row>
    <row r="26" spans="1:18" s="1" customFormat="1" ht="13.5" customHeight="1" thickBot="1" x14ac:dyDescent="0.3">
      <c r="A26" s="93" t="s">
        <v>438</v>
      </c>
      <c r="B26" s="771" t="s">
        <v>439</v>
      </c>
      <c r="C26" s="771" t="s">
        <v>440</v>
      </c>
      <c r="D26" s="771" t="s">
        <v>441</v>
      </c>
      <c r="E26" s="771" t="s">
        <v>442</v>
      </c>
      <c r="F26" s="771" t="s">
        <v>443</v>
      </c>
      <c r="G26" s="771" t="s">
        <v>444</v>
      </c>
      <c r="H26" s="771" t="s">
        <v>445</v>
      </c>
      <c r="I26" s="771" t="s">
        <v>446</v>
      </c>
      <c r="J26" s="821" t="s">
        <v>447</v>
      </c>
    </row>
    <row r="27" spans="1:18" ht="15" customHeight="1" thickTop="1" x14ac:dyDescent="0.25">
      <c r="A27" s="28">
        <v>13</v>
      </c>
      <c r="B27" s="44" t="s">
        <v>87</v>
      </c>
      <c r="C27" s="45">
        <f>SUM(C28:C30)</f>
        <v>50530</v>
      </c>
      <c r="D27" s="45">
        <f>SUM(D28:D30)</f>
        <v>0</v>
      </c>
      <c r="E27" s="45">
        <f>SUM(E28:E30)</f>
        <v>0</v>
      </c>
      <c r="F27" s="45">
        <f>SUM(F28:F30)</f>
        <v>0</v>
      </c>
      <c r="G27" s="45">
        <v>0</v>
      </c>
      <c r="H27" s="45">
        <f>SUM(H28:H30)</f>
        <v>0</v>
      </c>
      <c r="I27" s="45">
        <f>SUM(I28:I30)</f>
        <v>-1640546</v>
      </c>
      <c r="J27" s="92">
        <f>C27-I27+E27+H27</f>
        <v>1691076</v>
      </c>
    </row>
    <row r="28" spans="1:18" ht="25.5" customHeight="1" x14ac:dyDescent="0.25">
      <c r="A28" s="20">
        <v>14</v>
      </c>
      <c r="B28" s="772" t="s">
        <v>597</v>
      </c>
      <c r="C28" s="23">
        <v>0</v>
      </c>
      <c r="D28" s="23">
        <v>0</v>
      </c>
      <c r="E28" s="23">
        <v>0</v>
      </c>
      <c r="F28" s="23">
        <v>0</v>
      </c>
      <c r="G28" s="91">
        <v>0</v>
      </c>
      <c r="H28" s="91">
        <v>0</v>
      </c>
      <c r="I28" s="23">
        <v>-1583787</v>
      </c>
      <c r="J28" s="92">
        <f>C28-I28+E28+H28</f>
        <v>1583787</v>
      </c>
    </row>
    <row r="29" spans="1:18" ht="25.5" customHeight="1" x14ac:dyDescent="0.25">
      <c r="A29" s="20">
        <v>15</v>
      </c>
      <c r="B29" s="772" t="s">
        <v>675</v>
      </c>
      <c r="C29" s="23">
        <v>0</v>
      </c>
      <c r="D29" s="23">
        <v>0</v>
      </c>
      <c r="E29" s="23">
        <v>0</v>
      </c>
      <c r="F29" s="23">
        <v>0</v>
      </c>
      <c r="G29" s="91">
        <v>0</v>
      </c>
      <c r="H29" s="91">
        <v>0</v>
      </c>
      <c r="I29" s="23">
        <v>-56789</v>
      </c>
      <c r="J29" s="92">
        <f>C29-I29+E29-H29</f>
        <v>56789</v>
      </c>
    </row>
    <row r="30" spans="1:18" ht="15" customHeight="1" x14ac:dyDescent="0.25">
      <c r="A30" s="20">
        <v>16</v>
      </c>
      <c r="B30" s="22" t="s">
        <v>575</v>
      </c>
      <c r="C30" s="23">
        <v>50530</v>
      </c>
      <c r="D30" s="91">
        <v>0</v>
      </c>
      <c r="E30" s="23">
        <v>0</v>
      </c>
      <c r="F30" s="91">
        <v>0</v>
      </c>
      <c r="G30" s="91">
        <v>0</v>
      </c>
      <c r="H30" s="91">
        <v>0</v>
      </c>
      <c r="I30" s="91">
        <v>30</v>
      </c>
      <c r="J30" s="92">
        <f>C30-I30+E30-H30</f>
        <v>50500</v>
      </c>
    </row>
    <row r="31" spans="1:18" ht="15" customHeight="1" x14ac:dyDescent="0.25">
      <c r="A31" s="20">
        <v>17</v>
      </c>
      <c r="B31" s="694" t="s">
        <v>577</v>
      </c>
      <c r="C31" s="23">
        <v>30000</v>
      </c>
      <c r="D31" s="23">
        <v>0</v>
      </c>
      <c r="E31" s="23">
        <v>0</v>
      </c>
      <c r="F31" s="23">
        <v>0</v>
      </c>
      <c r="G31" s="91">
        <v>0</v>
      </c>
      <c r="H31" s="23">
        <v>0</v>
      </c>
      <c r="I31" s="23">
        <v>0</v>
      </c>
      <c r="J31" s="92">
        <f>C31-I31+E31-H31</f>
        <v>30000</v>
      </c>
    </row>
    <row r="32" spans="1:18" ht="24" x14ac:dyDescent="0.25">
      <c r="A32" s="20">
        <v>18</v>
      </c>
      <c r="B32" s="1000" t="s">
        <v>927</v>
      </c>
      <c r="C32" s="23">
        <v>0</v>
      </c>
      <c r="D32" s="23">
        <v>0</v>
      </c>
      <c r="E32" s="23">
        <v>0</v>
      </c>
      <c r="F32" s="23">
        <v>0</v>
      </c>
      <c r="G32" s="91">
        <v>0</v>
      </c>
      <c r="H32" s="23">
        <v>0</v>
      </c>
      <c r="I32" s="23">
        <v>-8744170</v>
      </c>
      <c r="J32" s="92">
        <f>C32-I32+E32-H32</f>
        <v>8744170</v>
      </c>
    </row>
    <row r="33" spans="1:10" ht="25.5" customHeight="1" thickBot="1" x14ac:dyDescent="0.3">
      <c r="A33" s="339">
        <v>19</v>
      </c>
      <c r="B33" s="74" t="s">
        <v>928</v>
      </c>
      <c r="C33" s="116">
        <f>C27+C31+C32</f>
        <v>80530</v>
      </c>
      <c r="D33" s="116">
        <f t="shared" ref="D33:J33" si="5">D27+D31+D32</f>
        <v>0</v>
      </c>
      <c r="E33" s="116">
        <f t="shared" si="5"/>
        <v>0</v>
      </c>
      <c r="F33" s="116">
        <f t="shared" si="5"/>
        <v>0</v>
      </c>
      <c r="G33" s="116">
        <f t="shared" si="5"/>
        <v>0</v>
      </c>
      <c r="H33" s="116">
        <f t="shared" si="5"/>
        <v>0</v>
      </c>
      <c r="I33" s="116">
        <f t="shared" si="5"/>
        <v>-10384716</v>
      </c>
      <c r="J33" s="75">
        <f t="shared" si="5"/>
        <v>10465246</v>
      </c>
    </row>
    <row r="34" spans="1:10" ht="18" customHeight="1" thickTop="1" thickBot="1" x14ac:dyDescent="0.3">
      <c r="A34" s="442">
        <v>20</v>
      </c>
      <c r="B34" s="249" t="s">
        <v>733</v>
      </c>
      <c r="C34" s="250">
        <f t="shared" ref="C34:J34" si="6">C15+C19+C33</f>
        <v>28410278</v>
      </c>
      <c r="D34" s="250">
        <f t="shared" si="6"/>
        <v>-8000</v>
      </c>
      <c r="E34" s="250">
        <f t="shared" si="6"/>
        <v>498580486</v>
      </c>
      <c r="F34" s="250">
        <f t="shared" si="6"/>
        <v>-1852251</v>
      </c>
      <c r="G34" s="250">
        <f t="shared" si="6"/>
        <v>525181993</v>
      </c>
      <c r="H34" s="250">
        <f t="shared" si="6"/>
        <v>0</v>
      </c>
      <c r="I34" s="250">
        <f t="shared" si="6"/>
        <v>466417093</v>
      </c>
      <c r="J34" s="251">
        <f t="shared" si="6"/>
        <v>58713420</v>
      </c>
    </row>
    <row r="35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6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508</v>
      </c>
    </row>
    <row r="2" spans="1:10" ht="13.5" customHeight="1" x14ac:dyDescent="0.25">
      <c r="H2" s="14"/>
      <c r="I2" s="14"/>
      <c r="J2" s="5" t="str">
        <f>'1.d sz. melléklet'!F2</f>
        <v>a  6/2021. (V.28.)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1033" t="s">
        <v>779</v>
      </c>
      <c r="B4" s="1033"/>
      <c r="C4" s="1033"/>
      <c r="D4" s="1033"/>
      <c r="E4" s="1033"/>
      <c r="F4" s="1033"/>
      <c r="G4" s="1033"/>
      <c r="H4" s="1033"/>
      <c r="I4" s="1033"/>
      <c r="J4" s="1033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520</v>
      </c>
    </row>
    <row r="6" spans="1:10" s="1" customFormat="1" ht="60.75" customHeight="1" thickTop="1" x14ac:dyDescent="0.25">
      <c r="A6" s="18" t="s">
        <v>138</v>
      </c>
      <c r="B6" s="19" t="s">
        <v>120</v>
      </c>
      <c r="C6" s="19" t="s">
        <v>37</v>
      </c>
      <c r="D6" s="19" t="s">
        <v>580</v>
      </c>
      <c r="E6" s="19" t="s">
        <v>579</v>
      </c>
      <c r="F6" s="701" t="s">
        <v>261</v>
      </c>
      <c r="G6" s="19" t="s">
        <v>578</v>
      </c>
      <c r="H6" s="19" t="s">
        <v>581</v>
      </c>
      <c r="I6" s="701" t="s">
        <v>259</v>
      </c>
      <c r="J6" s="702" t="s">
        <v>262</v>
      </c>
    </row>
    <row r="7" spans="1:10" s="1" customFormat="1" ht="13.5" customHeight="1" thickBot="1" x14ac:dyDescent="0.3">
      <c r="A7" s="46" t="s">
        <v>438</v>
      </c>
      <c r="B7" s="47" t="s">
        <v>439</v>
      </c>
      <c r="C7" s="47" t="s">
        <v>440</v>
      </c>
      <c r="D7" s="47" t="s">
        <v>441</v>
      </c>
      <c r="E7" s="47" t="s">
        <v>442</v>
      </c>
      <c r="F7" s="47" t="s">
        <v>443</v>
      </c>
      <c r="G7" s="47" t="s">
        <v>444</v>
      </c>
      <c r="H7" s="47" t="s">
        <v>445</v>
      </c>
      <c r="I7" s="47" t="s">
        <v>446</v>
      </c>
      <c r="J7" s="48" t="s">
        <v>447</v>
      </c>
    </row>
    <row r="8" spans="1:10" s="1" customFormat="1" ht="24.6" thickTop="1" x14ac:dyDescent="0.25">
      <c r="A8" s="60" t="s">
        <v>59</v>
      </c>
      <c r="B8" s="61" t="s">
        <v>241</v>
      </c>
      <c r="C8" s="62">
        <v>0</v>
      </c>
      <c r="D8" s="62">
        <v>0</v>
      </c>
      <c r="E8" s="62">
        <v>50391667</v>
      </c>
      <c r="F8" s="62">
        <v>0</v>
      </c>
      <c r="G8" s="62">
        <f t="shared" ref="G8:G16" si="0">C8+E8</f>
        <v>50391667</v>
      </c>
      <c r="H8" s="62">
        <v>0</v>
      </c>
      <c r="I8" s="62">
        <v>50391667</v>
      </c>
      <c r="J8" s="246">
        <f>G8-H8-I8</f>
        <v>0</v>
      </c>
    </row>
    <row r="9" spans="1:10" s="1" customFormat="1" ht="37.5" customHeight="1" x14ac:dyDescent="0.25">
      <c r="A9" s="21" t="s">
        <v>60</v>
      </c>
      <c r="B9" s="22" t="s">
        <v>242</v>
      </c>
      <c r="C9" s="23">
        <v>0</v>
      </c>
      <c r="D9" s="23">
        <v>0</v>
      </c>
      <c r="E9" s="23">
        <v>9000468</v>
      </c>
      <c r="F9" s="23">
        <v>0</v>
      </c>
      <c r="G9" s="23">
        <f t="shared" si="0"/>
        <v>9000468</v>
      </c>
      <c r="H9" s="23">
        <v>0</v>
      </c>
      <c r="I9" s="23">
        <v>9000468</v>
      </c>
      <c r="J9" s="50">
        <f t="shared" ref="J9:J19" si="1">G9-H9-I9</f>
        <v>0</v>
      </c>
    </row>
    <row r="10" spans="1:10" s="96" customFormat="1" ht="24" x14ac:dyDescent="0.25">
      <c r="A10" s="21" t="s">
        <v>61</v>
      </c>
      <c r="B10" s="22" t="s">
        <v>243</v>
      </c>
      <c r="C10" s="23">
        <v>567193</v>
      </c>
      <c r="D10" s="23">
        <v>0</v>
      </c>
      <c r="E10" s="23">
        <v>80457976</v>
      </c>
      <c r="F10" s="23">
        <v>0</v>
      </c>
      <c r="G10" s="23">
        <f t="shared" si="0"/>
        <v>81025169</v>
      </c>
      <c r="H10" s="23">
        <v>0</v>
      </c>
      <c r="I10" s="23">
        <v>80566117</v>
      </c>
      <c r="J10" s="50">
        <f t="shared" si="1"/>
        <v>459052</v>
      </c>
    </row>
    <row r="11" spans="1:10" s="65" customFormat="1" ht="24" x14ac:dyDescent="0.25">
      <c r="A11" s="21" t="s">
        <v>62</v>
      </c>
      <c r="B11" s="22" t="s">
        <v>246</v>
      </c>
      <c r="C11" s="23">
        <v>0</v>
      </c>
      <c r="D11" s="23">
        <v>0</v>
      </c>
      <c r="E11" s="23">
        <v>2650181</v>
      </c>
      <c r="F11" s="23">
        <v>0</v>
      </c>
      <c r="G11" s="23">
        <f t="shared" si="0"/>
        <v>2650181</v>
      </c>
      <c r="H11" s="23">
        <v>0</v>
      </c>
      <c r="I11" s="23">
        <v>2471681</v>
      </c>
      <c r="J11" s="50">
        <f t="shared" si="1"/>
        <v>178500</v>
      </c>
    </row>
    <row r="12" spans="1:10" s="65" customFormat="1" ht="24" x14ac:dyDescent="0.25">
      <c r="A12" s="21" t="s">
        <v>63</v>
      </c>
      <c r="B12" s="22" t="s">
        <v>247</v>
      </c>
      <c r="C12" s="23">
        <v>0</v>
      </c>
      <c r="D12" s="23">
        <v>0</v>
      </c>
      <c r="E12" s="23">
        <v>30160752</v>
      </c>
      <c r="F12" s="23">
        <v>0</v>
      </c>
      <c r="G12" s="23">
        <f t="shared" si="0"/>
        <v>30160752</v>
      </c>
      <c r="H12" s="23">
        <v>0</v>
      </c>
      <c r="I12" s="23">
        <v>30160752</v>
      </c>
      <c r="J12" s="50">
        <f t="shared" si="1"/>
        <v>0</v>
      </c>
    </row>
    <row r="13" spans="1:10" s="65" customFormat="1" ht="24" x14ac:dyDescent="0.25">
      <c r="A13" s="21" t="s">
        <v>64</v>
      </c>
      <c r="B13" s="22" t="s">
        <v>248</v>
      </c>
      <c r="C13" s="23">
        <v>0</v>
      </c>
      <c r="D13" s="23">
        <v>0</v>
      </c>
      <c r="E13" s="23">
        <v>25754378</v>
      </c>
      <c r="F13" s="23">
        <v>0</v>
      </c>
      <c r="G13" s="23">
        <f t="shared" si="0"/>
        <v>25754378</v>
      </c>
      <c r="H13" s="23">
        <v>0</v>
      </c>
      <c r="I13" s="23">
        <v>25754378</v>
      </c>
      <c r="J13" s="50">
        <f t="shared" si="1"/>
        <v>0</v>
      </c>
    </row>
    <row r="14" spans="1:10" s="65" customFormat="1" ht="24" x14ac:dyDescent="0.25">
      <c r="A14" s="544" t="s">
        <v>66</v>
      </c>
      <c r="B14" s="22" t="s">
        <v>249</v>
      </c>
      <c r="C14" s="23">
        <v>0</v>
      </c>
      <c r="D14" s="23">
        <v>0</v>
      </c>
      <c r="E14" s="23">
        <v>170715030</v>
      </c>
      <c r="F14" s="23">
        <v>0</v>
      </c>
      <c r="G14" s="23">
        <f t="shared" si="0"/>
        <v>170715030</v>
      </c>
      <c r="H14" s="23">
        <v>0</v>
      </c>
      <c r="I14" s="23">
        <v>167226340</v>
      </c>
      <c r="J14" s="50">
        <f t="shared" si="1"/>
        <v>3488690</v>
      </c>
    </row>
    <row r="15" spans="1:10" s="65" customFormat="1" ht="24" x14ac:dyDescent="0.25">
      <c r="A15" s="544" t="s">
        <v>66</v>
      </c>
      <c r="B15" s="846" t="s">
        <v>677</v>
      </c>
      <c r="C15" s="23">
        <v>0</v>
      </c>
      <c r="D15" s="23">
        <v>0</v>
      </c>
      <c r="E15" s="23">
        <v>505811</v>
      </c>
      <c r="F15" s="23">
        <v>0</v>
      </c>
      <c r="G15" s="23">
        <f t="shared" si="0"/>
        <v>505811</v>
      </c>
      <c r="H15" s="23">
        <v>0</v>
      </c>
      <c r="I15" s="23">
        <v>505811</v>
      </c>
      <c r="J15" s="50">
        <f t="shared" si="1"/>
        <v>0</v>
      </c>
    </row>
    <row r="16" spans="1:10" s="1" customFormat="1" ht="24" x14ac:dyDescent="0.25">
      <c r="A16" s="544" t="s">
        <v>67</v>
      </c>
      <c r="B16" s="22" t="s">
        <v>250</v>
      </c>
      <c r="C16" s="23">
        <v>0</v>
      </c>
      <c r="D16" s="23">
        <v>0</v>
      </c>
      <c r="E16" s="23">
        <v>22293666</v>
      </c>
      <c r="F16" s="23">
        <v>0</v>
      </c>
      <c r="G16" s="23">
        <f t="shared" si="0"/>
        <v>22293666</v>
      </c>
      <c r="H16" s="23">
        <v>0</v>
      </c>
      <c r="I16" s="23">
        <v>22293666</v>
      </c>
      <c r="J16" s="50">
        <f t="shared" si="1"/>
        <v>0</v>
      </c>
    </row>
    <row r="17" spans="1:10" s="1" customFormat="1" ht="22.8" x14ac:dyDescent="0.25">
      <c r="A17" s="768" t="s">
        <v>68</v>
      </c>
      <c r="B17" s="33" t="s">
        <v>759</v>
      </c>
      <c r="C17" s="34">
        <f t="shared" ref="C17:I17" si="2">SUM(C8:C16)</f>
        <v>567193</v>
      </c>
      <c r="D17" s="34">
        <f t="shared" si="2"/>
        <v>0</v>
      </c>
      <c r="E17" s="34">
        <f t="shared" si="2"/>
        <v>391929929</v>
      </c>
      <c r="F17" s="34">
        <f t="shared" si="2"/>
        <v>0</v>
      </c>
      <c r="G17" s="34">
        <f t="shared" si="2"/>
        <v>392497122</v>
      </c>
      <c r="H17" s="34">
        <f t="shared" si="2"/>
        <v>0</v>
      </c>
      <c r="I17" s="34">
        <f t="shared" si="2"/>
        <v>388370880</v>
      </c>
      <c r="J17" s="72">
        <f t="shared" si="1"/>
        <v>4126242</v>
      </c>
    </row>
    <row r="18" spans="1:10" s="1" customFormat="1" ht="24" customHeight="1" x14ac:dyDescent="0.25">
      <c r="A18" s="699">
        <v>11</v>
      </c>
      <c r="B18" s="700" t="s">
        <v>582</v>
      </c>
      <c r="C18" s="23">
        <v>1733911</v>
      </c>
      <c r="D18" s="23">
        <v>0</v>
      </c>
      <c r="E18" s="23">
        <v>405598</v>
      </c>
      <c r="F18" s="23">
        <v>0</v>
      </c>
      <c r="G18" s="23">
        <f t="shared" ref="G18" si="3">C18+E18</f>
        <v>2139509</v>
      </c>
      <c r="H18" s="23">
        <v>0</v>
      </c>
      <c r="I18" s="698">
        <v>0</v>
      </c>
      <c r="J18" s="50">
        <f t="shared" ref="J18" si="4">G18-H18-I18</f>
        <v>2139509</v>
      </c>
    </row>
    <row r="19" spans="1:10" s="1" customFormat="1" ht="24" customHeight="1" x14ac:dyDescent="0.25">
      <c r="A19" s="21">
        <v>12</v>
      </c>
      <c r="B19" s="22" t="s">
        <v>244</v>
      </c>
      <c r="C19" s="23">
        <v>2732179</v>
      </c>
      <c r="D19" s="23">
        <v>0</v>
      </c>
      <c r="E19" s="23">
        <v>-3071318</v>
      </c>
      <c r="F19" s="23">
        <v>0</v>
      </c>
      <c r="G19" s="23">
        <f>C19+E19</f>
        <v>-339139</v>
      </c>
      <c r="H19" s="23">
        <v>0</v>
      </c>
      <c r="I19" s="698">
        <v>-2230873</v>
      </c>
      <c r="J19" s="50">
        <f t="shared" si="1"/>
        <v>1891734</v>
      </c>
    </row>
    <row r="20" spans="1:10" s="253" customFormat="1" ht="22.8" x14ac:dyDescent="0.25">
      <c r="A20" s="32">
        <v>13</v>
      </c>
      <c r="B20" s="33" t="s">
        <v>929</v>
      </c>
      <c r="C20" s="34">
        <f t="shared" ref="C20:J20" si="5">SUM(C18:C19)</f>
        <v>4466090</v>
      </c>
      <c r="D20" s="34">
        <f t="shared" si="5"/>
        <v>0</v>
      </c>
      <c r="E20" s="34">
        <f t="shared" si="5"/>
        <v>-2665720</v>
      </c>
      <c r="F20" s="34">
        <f t="shared" si="5"/>
        <v>0</v>
      </c>
      <c r="G20" s="34">
        <f t="shared" si="5"/>
        <v>1800370</v>
      </c>
      <c r="H20" s="34">
        <f t="shared" si="5"/>
        <v>0</v>
      </c>
      <c r="I20" s="869">
        <f t="shared" si="5"/>
        <v>-2230873</v>
      </c>
      <c r="J20" s="72">
        <f t="shared" si="5"/>
        <v>4031243</v>
      </c>
    </row>
    <row r="21" spans="1:10" ht="13.5" customHeight="1" x14ac:dyDescent="0.25">
      <c r="A21" s="21">
        <v>14</v>
      </c>
      <c r="B21" s="22" t="s">
        <v>245</v>
      </c>
      <c r="C21" s="23">
        <v>2635233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698">
        <v>-3894152</v>
      </c>
      <c r="J21" s="50">
        <f>C21-I21</f>
        <v>6529385</v>
      </c>
    </row>
    <row r="22" spans="1:10" ht="13.5" customHeight="1" x14ac:dyDescent="0.25">
      <c r="A22" s="21">
        <v>15</v>
      </c>
      <c r="B22" s="22" t="s">
        <v>251</v>
      </c>
      <c r="C22" s="23">
        <v>37903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698">
        <v>-625200</v>
      </c>
      <c r="J22" s="50">
        <f>C22-I22</f>
        <v>663103</v>
      </c>
    </row>
    <row r="23" spans="1:10" ht="24" x14ac:dyDescent="0.25">
      <c r="A23" s="999">
        <v>16</v>
      </c>
      <c r="B23" s="1000" t="s">
        <v>932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698">
        <v>-63500</v>
      </c>
      <c r="J23" s="50">
        <f>C23-I23</f>
        <v>63500</v>
      </c>
    </row>
    <row r="24" spans="1:10" ht="23.4" thickBot="1" x14ac:dyDescent="0.3">
      <c r="A24" s="73">
        <v>17</v>
      </c>
      <c r="B24" s="74" t="s">
        <v>930</v>
      </c>
      <c r="C24" s="116">
        <f>SUM(C21:C23)</f>
        <v>2673136</v>
      </c>
      <c r="D24" s="116">
        <f t="shared" ref="D24:I24" si="6">SUM(D21:D23)</f>
        <v>0</v>
      </c>
      <c r="E24" s="116">
        <f t="shared" si="6"/>
        <v>0</v>
      </c>
      <c r="F24" s="116">
        <f t="shared" si="6"/>
        <v>0</v>
      </c>
      <c r="G24" s="116">
        <f t="shared" si="6"/>
        <v>0</v>
      </c>
      <c r="H24" s="116">
        <f t="shared" si="6"/>
        <v>0</v>
      </c>
      <c r="I24" s="116">
        <f t="shared" si="6"/>
        <v>-4582852</v>
      </c>
      <c r="J24" s="75">
        <f>SUM(J21:J23)</f>
        <v>7255988</v>
      </c>
    </row>
    <row r="25" spans="1:10" ht="18" customHeight="1" thickTop="1" thickBot="1" x14ac:dyDescent="0.3">
      <c r="A25" s="67">
        <v>18</v>
      </c>
      <c r="B25" s="68" t="s">
        <v>931</v>
      </c>
      <c r="C25" s="69">
        <f t="shared" ref="C25:J25" si="7">C17+C20+C24</f>
        <v>7706419</v>
      </c>
      <c r="D25" s="69">
        <f t="shared" si="7"/>
        <v>0</v>
      </c>
      <c r="E25" s="69">
        <f t="shared" si="7"/>
        <v>389264209</v>
      </c>
      <c r="F25" s="69">
        <f t="shared" si="7"/>
        <v>0</v>
      </c>
      <c r="G25" s="69">
        <f t="shared" si="7"/>
        <v>394297492</v>
      </c>
      <c r="H25" s="69">
        <f t="shared" si="7"/>
        <v>0</v>
      </c>
      <c r="I25" s="69">
        <f t="shared" si="7"/>
        <v>381557155</v>
      </c>
      <c r="J25" s="99">
        <f t="shared" si="7"/>
        <v>15413473</v>
      </c>
    </row>
    <row r="26" spans="1:10" ht="13.2" thickTop="1" x14ac:dyDescent="0.25"/>
  </sheetData>
  <mergeCells count="1">
    <mergeCell ref="A4:J4"/>
  </mergeCells>
  <phoneticPr fontId="0" type="noConversion"/>
  <pageMargins left="0.74803149606299213" right="0.74803149606299213" top="0.98425196850393704" bottom="0.98425196850393704" header="0.51181102362204722" footer="0.51181102362204722"/>
  <pageSetup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02"/>
      <c r="G1" s="102"/>
      <c r="H1" s="103" t="s">
        <v>473</v>
      </c>
    </row>
    <row r="2" spans="1:8" ht="15" customHeight="1" x14ac:dyDescent="0.25">
      <c r="F2" s="102"/>
      <c r="G2" s="102"/>
      <c r="H2" s="103" t="str">
        <f>'1.d sz. melléklet'!F2</f>
        <v>a  6/2021. (V.28.)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1033" t="s">
        <v>780</v>
      </c>
      <c r="B4" s="1033"/>
      <c r="C4" s="1033"/>
      <c r="D4" s="1033"/>
      <c r="E4" s="1033"/>
      <c r="F4" s="1033"/>
      <c r="G4" s="1033"/>
      <c r="H4" s="1033"/>
    </row>
    <row r="5" spans="1:8" ht="15" customHeight="1" thickBot="1" x14ac:dyDescent="0.3">
      <c r="A5" s="14"/>
      <c r="B5" s="14"/>
      <c r="C5" s="104"/>
      <c r="D5" s="104"/>
      <c r="E5" s="104"/>
      <c r="F5" s="14"/>
      <c r="G5" s="14"/>
      <c r="H5" s="103" t="s">
        <v>520</v>
      </c>
    </row>
    <row r="6" spans="1:8" ht="48.6" thickTop="1" x14ac:dyDescent="0.25">
      <c r="A6" s="85" t="s">
        <v>138</v>
      </c>
      <c r="B6" s="86" t="s">
        <v>120</v>
      </c>
      <c r="C6" s="86" t="s">
        <v>26</v>
      </c>
      <c r="D6" s="86" t="s">
        <v>27</v>
      </c>
      <c r="E6" s="86" t="s">
        <v>28</v>
      </c>
      <c r="F6" s="86" t="s">
        <v>591</v>
      </c>
      <c r="G6" s="86" t="s">
        <v>29</v>
      </c>
      <c r="H6" s="87" t="s">
        <v>30</v>
      </c>
    </row>
    <row r="7" spans="1:8" ht="15" customHeight="1" thickBot="1" x14ac:dyDescent="0.3">
      <c r="A7" s="88" t="s">
        <v>438</v>
      </c>
      <c r="B7" s="678" t="s">
        <v>439</v>
      </c>
      <c r="C7" s="678" t="s">
        <v>440</v>
      </c>
      <c r="D7" s="678" t="s">
        <v>441</v>
      </c>
      <c r="E7" s="678" t="s">
        <v>442</v>
      </c>
      <c r="F7" s="678" t="s">
        <v>443</v>
      </c>
      <c r="G7" s="678" t="s">
        <v>444</v>
      </c>
      <c r="H7" s="679" t="s">
        <v>445</v>
      </c>
    </row>
    <row r="8" spans="1:8" s="1" customFormat="1" ht="15" customHeight="1" thickTop="1" x14ac:dyDescent="0.25">
      <c r="A8" s="18" t="s">
        <v>59</v>
      </c>
      <c r="B8" s="61" t="s">
        <v>566</v>
      </c>
      <c r="C8" s="62">
        <v>50530</v>
      </c>
      <c r="D8" s="62">
        <v>0</v>
      </c>
      <c r="E8" s="62">
        <v>0</v>
      </c>
      <c r="F8" s="62">
        <v>0</v>
      </c>
      <c r="G8" s="62">
        <v>1691076</v>
      </c>
      <c r="H8" s="246">
        <v>0</v>
      </c>
    </row>
    <row r="9" spans="1:8" s="1" customFormat="1" ht="15" customHeight="1" x14ac:dyDescent="0.25">
      <c r="A9" s="20" t="s">
        <v>60</v>
      </c>
      <c r="B9" s="668" t="s">
        <v>31</v>
      </c>
      <c r="C9" s="23">
        <v>26710000</v>
      </c>
      <c r="D9" s="23">
        <v>0</v>
      </c>
      <c r="E9" s="23">
        <v>0</v>
      </c>
      <c r="F9" s="23">
        <v>0</v>
      </c>
      <c r="G9" s="23">
        <v>26710000</v>
      </c>
      <c r="H9" s="50">
        <v>0</v>
      </c>
    </row>
    <row r="10" spans="1:8" s="1" customFormat="1" x14ac:dyDescent="0.25">
      <c r="A10" s="20" t="s">
        <v>61</v>
      </c>
      <c r="B10" s="668" t="s">
        <v>32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0">
        <v>0</v>
      </c>
    </row>
    <row r="11" spans="1:8" s="1" customFormat="1" ht="15" customHeight="1" x14ac:dyDescent="0.25">
      <c r="A11" s="20" t="s">
        <v>62</v>
      </c>
      <c r="B11" s="668" t="s">
        <v>33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15" customHeight="1" x14ac:dyDescent="0.25">
      <c r="A12" s="20" t="s">
        <v>63</v>
      </c>
      <c r="B12" s="668" t="s">
        <v>567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0">
        <v>0</v>
      </c>
    </row>
    <row r="13" spans="1:8" s="1" customFormat="1" ht="15" customHeight="1" x14ac:dyDescent="0.25">
      <c r="A13" s="20" t="s">
        <v>64</v>
      </c>
      <c r="B13" s="668" t="s">
        <v>170</v>
      </c>
      <c r="C13" s="23">
        <v>126760892</v>
      </c>
      <c r="D13" s="23">
        <v>0</v>
      </c>
      <c r="E13" s="23">
        <v>0</v>
      </c>
      <c r="F13" s="23">
        <v>0</v>
      </c>
      <c r="G13" s="23">
        <v>148093398</v>
      </c>
      <c r="H13" s="50">
        <v>0</v>
      </c>
    </row>
    <row r="14" spans="1:8" s="1" customFormat="1" ht="15" customHeight="1" x14ac:dyDescent="0.25">
      <c r="A14" s="20" t="s">
        <v>65</v>
      </c>
      <c r="B14" s="668" t="s">
        <v>568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5">
      <c r="A15" s="20" t="s">
        <v>66</v>
      </c>
      <c r="B15" s="668" t="s">
        <v>569</v>
      </c>
      <c r="C15" s="23">
        <v>32880156</v>
      </c>
      <c r="D15" s="23">
        <v>4550408</v>
      </c>
      <c r="E15" s="23">
        <v>1852251</v>
      </c>
      <c r="F15" s="23">
        <v>0</v>
      </c>
      <c r="G15" s="23">
        <v>54650833</v>
      </c>
      <c r="H15" s="50">
        <v>6402659</v>
      </c>
    </row>
    <row r="16" spans="1:8" s="1" customFormat="1" ht="15" customHeight="1" x14ac:dyDescent="0.25">
      <c r="A16" s="20" t="s">
        <v>67</v>
      </c>
      <c r="B16" s="668" t="s">
        <v>171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0">
        <v>0</v>
      </c>
    </row>
    <row r="17" spans="1:9" s="1" customFormat="1" ht="15" customHeight="1" thickBot="1" x14ac:dyDescent="0.3">
      <c r="A17" s="93" t="s">
        <v>68</v>
      </c>
      <c r="B17" s="26" t="s">
        <v>34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51">
        <v>0</v>
      </c>
    </row>
    <row r="18" spans="1:9" s="1" customFormat="1" ht="18" customHeight="1" thickTop="1" thickBot="1" x14ac:dyDescent="0.3">
      <c r="A18" s="442">
        <v>11</v>
      </c>
      <c r="B18" s="249" t="s">
        <v>570</v>
      </c>
      <c r="C18" s="250">
        <f t="shared" ref="C18:H18" si="0">SUM(C8:C17)</f>
        <v>186401578</v>
      </c>
      <c r="D18" s="250">
        <f t="shared" si="0"/>
        <v>4550408</v>
      </c>
      <c r="E18" s="250">
        <f t="shared" si="0"/>
        <v>1852251</v>
      </c>
      <c r="F18" s="250">
        <f t="shared" si="0"/>
        <v>0</v>
      </c>
      <c r="G18" s="250">
        <f t="shared" si="0"/>
        <v>231145307</v>
      </c>
      <c r="H18" s="251">
        <f t="shared" si="0"/>
        <v>6402659</v>
      </c>
    </row>
    <row r="19" spans="1:9" ht="15.6" thickTop="1" x14ac:dyDescent="0.25">
      <c r="C19" s="248"/>
      <c r="D19" s="248"/>
      <c r="E19" s="248"/>
      <c r="F19" s="248"/>
      <c r="G19" s="248"/>
      <c r="H19" s="248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Q127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474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6/2021. (V.28.)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1009" t="s">
        <v>781</v>
      </c>
      <c r="B4" s="1009"/>
      <c r="C4" s="1009"/>
      <c r="D4" s="1009"/>
      <c r="E4" s="1009"/>
      <c r="F4" s="1009"/>
      <c r="G4" s="1009"/>
      <c r="H4" s="1009"/>
      <c r="I4" s="1009"/>
      <c r="J4" s="1009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/>
      <c r="J5" s="5" t="s">
        <v>520</v>
      </c>
    </row>
    <row r="6" spans="1:41" s="257" customFormat="1" ht="85.2" thickTop="1" thickBot="1" x14ac:dyDescent="0.3">
      <c r="A6" s="260" t="s">
        <v>138</v>
      </c>
      <c r="B6" s="114" t="s">
        <v>120</v>
      </c>
      <c r="C6" s="86" t="s">
        <v>194</v>
      </c>
      <c r="D6" s="86" t="s">
        <v>172</v>
      </c>
      <c r="E6" s="86" t="s">
        <v>197</v>
      </c>
      <c r="F6" s="86" t="s">
        <v>195</v>
      </c>
      <c r="G6" s="86" t="s">
        <v>196</v>
      </c>
      <c r="H6" s="86" t="s">
        <v>173</v>
      </c>
      <c r="I6" s="1002" t="s">
        <v>174</v>
      </c>
      <c r="J6" s="115" t="s">
        <v>678</v>
      </c>
    </row>
    <row r="7" spans="1:41" ht="15" customHeight="1" thickTop="1" x14ac:dyDescent="0.25">
      <c r="A7" s="28" t="s">
        <v>59</v>
      </c>
      <c r="B7" s="80" t="s">
        <v>38</v>
      </c>
      <c r="C7" s="62">
        <v>8508208</v>
      </c>
      <c r="D7" s="62">
        <v>1153221</v>
      </c>
      <c r="E7" s="62">
        <v>0</v>
      </c>
      <c r="F7" s="62">
        <v>165222</v>
      </c>
      <c r="G7" s="62">
        <v>0</v>
      </c>
      <c r="H7" s="62">
        <v>0</v>
      </c>
      <c r="I7" s="825">
        <v>0</v>
      </c>
      <c r="J7" s="246">
        <v>0</v>
      </c>
      <c r="AN7"/>
    </row>
    <row r="8" spans="1:41" ht="24" x14ac:dyDescent="0.25">
      <c r="A8" s="20" t="s">
        <v>60</v>
      </c>
      <c r="B8" s="81" t="s">
        <v>269</v>
      </c>
      <c r="C8" s="23">
        <v>1468390</v>
      </c>
      <c r="D8" s="23">
        <v>203480</v>
      </c>
      <c r="E8" s="23">
        <v>0</v>
      </c>
      <c r="F8" s="23">
        <v>11356</v>
      </c>
      <c r="G8" s="23">
        <v>0</v>
      </c>
      <c r="H8" s="23">
        <v>0</v>
      </c>
      <c r="I8" s="826">
        <v>0</v>
      </c>
      <c r="J8" s="50">
        <v>0</v>
      </c>
      <c r="AN8"/>
    </row>
    <row r="9" spans="1:41" ht="15" customHeight="1" x14ac:dyDescent="0.25">
      <c r="A9" s="28" t="s">
        <v>61</v>
      </c>
      <c r="B9" s="81" t="s">
        <v>39</v>
      </c>
      <c r="C9" s="23">
        <v>15233542</v>
      </c>
      <c r="D9" s="23">
        <v>50071</v>
      </c>
      <c r="E9" s="23">
        <v>2571568</v>
      </c>
      <c r="F9" s="23">
        <v>5969597</v>
      </c>
      <c r="G9" s="23">
        <v>19178</v>
      </c>
      <c r="H9" s="23">
        <v>0</v>
      </c>
      <c r="I9" s="826">
        <v>92238</v>
      </c>
      <c r="J9" s="50">
        <v>523755</v>
      </c>
      <c r="AN9"/>
    </row>
    <row r="10" spans="1:41" ht="15" customHeight="1" x14ac:dyDescent="0.25">
      <c r="A10" s="20" t="s">
        <v>62</v>
      </c>
      <c r="B10" s="81" t="s">
        <v>40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826">
        <v>0</v>
      </c>
      <c r="J10" s="50">
        <v>0</v>
      </c>
      <c r="AN10"/>
    </row>
    <row r="11" spans="1:41" ht="15" customHeight="1" x14ac:dyDescent="0.25">
      <c r="A11" s="28" t="s">
        <v>63</v>
      </c>
      <c r="B11" s="81" t="s">
        <v>187</v>
      </c>
      <c r="C11" s="23">
        <v>0</v>
      </c>
      <c r="D11" s="23">
        <v>0</v>
      </c>
      <c r="E11" s="23">
        <v>0</v>
      </c>
      <c r="F11" s="23">
        <v>0</v>
      </c>
      <c r="G11" s="23">
        <v>492651</v>
      </c>
      <c r="H11" s="23">
        <v>0</v>
      </c>
      <c r="I11" s="826">
        <v>0</v>
      </c>
      <c r="J11" s="50">
        <v>0</v>
      </c>
      <c r="AN11"/>
    </row>
    <row r="12" spans="1:41" x14ac:dyDescent="0.25">
      <c r="A12" s="20" t="s">
        <v>64</v>
      </c>
      <c r="B12" s="81" t="s">
        <v>188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19518761</v>
      </c>
      <c r="I12" s="826">
        <v>0</v>
      </c>
      <c r="J12" s="50">
        <v>0</v>
      </c>
      <c r="AN12"/>
    </row>
    <row r="13" spans="1:41" x14ac:dyDescent="0.25">
      <c r="A13" s="28" t="s">
        <v>65</v>
      </c>
      <c r="B13" s="81" t="s">
        <v>189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826">
        <v>0</v>
      </c>
      <c r="J13" s="50">
        <v>0</v>
      </c>
      <c r="AN13"/>
    </row>
    <row r="14" spans="1:41" ht="15" customHeight="1" x14ac:dyDescent="0.25">
      <c r="A14" s="254" t="s">
        <v>66</v>
      </c>
      <c r="B14" s="258" t="s">
        <v>510</v>
      </c>
      <c r="C14" s="38">
        <f>SUM(C7:C13)</f>
        <v>25210140</v>
      </c>
      <c r="D14" s="38">
        <f t="shared" ref="D14:I14" si="0">SUM(D7:D13)</f>
        <v>1406772</v>
      </c>
      <c r="E14" s="38">
        <f t="shared" si="0"/>
        <v>2571568</v>
      </c>
      <c r="F14" s="38">
        <f t="shared" si="0"/>
        <v>6146175</v>
      </c>
      <c r="G14" s="38">
        <f t="shared" si="0"/>
        <v>511829</v>
      </c>
      <c r="H14" s="38">
        <f t="shared" si="0"/>
        <v>19518761</v>
      </c>
      <c r="I14" s="827">
        <f t="shared" si="0"/>
        <v>92238</v>
      </c>
      <c r="J14" s="98">
        <f>SUM(J7:J13)</f>
        <v>523755</v>
      </c>
      <c r="AN14"/>
    </row>
    <row r="15" spans="1:41" ht="15" customHeight="1" x14ac:dyDescent="0.25">
      <c r="A15" s="28" t="s">
        <v>67</v>
      </c>
      <c r="B15" s="81" t="s">
        <v>190</v>
      </c>
      <c r="C15" s="23">
        <v>60801</v>
      </c>
      <c r="D15" s="23">
        <v>0</v>
      </c>
      <c r="E15" s="23">
        <v>76298</v>
      </c>
      <c r="F15" s="23">
        <v>0</v>
      </c>
      <c r="G15" s="23">
        <v>0</v>
      </c>
      <c r="H15" s="23">
        <v>0</v>
      </c>
      <c r="I15" s="826">
        <v>0</v>
      </c>
      <c r="J15" s="50">
        <v>0</v>
      </c>
      <c r="AN15"/>
    </row>
    <row r="16" spans="1:41" ht="15" customHeight="1" x14ac:dyDescent="0.25">
      <c r="A16" s="20" t="s">
        <v>68</v>
      </c>
      <c r="B16" s="81" t="s">
        <v>191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826">
        <v>0</v>
      </c>
      <c r="J16" s="50">
        <v>0</v>
      </c>
      <c r="AN16"/>
    </row>
    <row r="17" spans="1:40" ht="24" x14ac:dyDescent="0.25">
      <c r="A17" s="20" t="s">
        <v>122</v>
      </c>
      <c r="B17" s="81" t="s">
        <v>683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826">
        <v>0</v>
      </c>
      <c r="J17" s="50">
        <v>0</v>
      </c>
      <c r="AN17"/>
    </row>
    <row r="18" spans="1:40" ht="15" customHeight="1" x14ac:dyDescent="0.25">
      <c r="A18" s="254">
        <v>12</v>
      </c>
      <c r="B18" s="258" t="s">
        <v>908</v>
      </c>
      <c r="C18" s="38">
        <f t="shared" ref="C18:J18" si="1">SUM(C15:C17)</f>
        <v>60801</v>
      </c>
      <c r="D18" s="38">
        <f t="shared" si="1"/>
        <v>0</v>
      </c>
      <c r="E18" s="38">
        <f t="shared" si="1"/>
        <v>76298</v>
      </c>
      <c r="F18" s="38">
        <f t="shared" si="1"/>
        <v>0</v>
      </c>
      <c r="G18" s="38">
        <f t="shared" si="1"/>
        <v>0</v>
      </c>
      <c r="H18" s="38">
        <f t="shared" si="1"/>
        <v>0</v>
      </c>
      <c r="I18" s="827">
        <f t="shared" si="1"/>
        <v>0</v>
      </c>
      <c r="J18" s="98">
        <f t="shared" si="1"/>
        <v>0</v>
      </c>
      <c r="AN18"/>
    </row>
    <row r="19" spans="1:40" s="253" customFormat="1" ht="15" customHeight="1" x14ac:dyDescent="0.25">
      <c r="A19" s="557">
        <v>13</v>
      </c>
      <c r="B19" s="82" t="s">
        <v>909</v>
      </c>
      <c r="C19" s="34">
        <f t="shared" ref="C19:J19" si="2">C14+C18</f>
        <v>25270941</v>
      </c>
      <c r="D19" s="34">
        <f t="shared" si="2"/>
        <v>1406772</v>
      </c>
      <c r="E19" s="34">
        <f t="shared" si="2"/>
        <v>2647866</v>
      </c>
      <c r="F19" s="34">
        <f t="shared" si="2"/>
        <v>6146175</v>
      </c>
      <c r="G19" s="34">
        <f t="shared" si="2"/>
        <v>511829</v>
      </c>
      <c r="H19" s="34">
        <f t="shared" si="2"/>
        <v>19518761</v>
      </c>
      <c r="I19" s="828">
        <f t="shared" si="2"/>
        <v>92238</v>
      </c>
      <c r="J19" s="72">
        <f t="shared" si="2"/>
        <v>523755</v>
      </c>
      <c r="AJ19" s="252"/>
      <c r="AK19" s="252"/>
      <c r="AL19" s="252"/>
      <c r="AM19" s="252"/>
    </row>
    <row r="20" spans="1:40" s="253" customFormat="1" ht="15" customHeight="1" x14ac:dyDescent="0.25">
      <c r="A20" s="20">
        <v>14</v>
      </c>
      <c r="B20" s="81" t="s">
        <v>511</v>
      </c>
      <c r="C20" s="844">
        <v>0</v>
      </c>
      <c r="D20" s="844">
        <v>0</v>
      </c>
      <c r="E20" s="844">
        <v>0</v>
      </c>
      <c r="F20" s="844">
        <v>0</v>
      </c>
      <c r="G20" s="844">
        <v>3071318</v>
      </c>
      <c r="H20" s="844">
        <v>0</v>
      </c>
      <c r="I20" s="844">
        <v>0</v>
      </c>
      <c r="J20" s="50">
        <v>0</v>
      </c>
      <c r="AJ20" s="252"/>
      <c r="AK20" s="252"/>
      <c r="AL20" s="252"/>
      <c r="AM20" s="252"/>
    </row>
    <row r="21" spans="1:40" ht="15" customHeight="1" x14ac:dyDescent="0.25">
      <c r="A21" s="28">
        <v>15</v>
      </c>
      <c r="B21" s="81" t="s">
        <v>192</v>
      </c>
      <c r="C21" s="844">
        <v>0</v>
      </c>
      <c r="D21" s="844">
        <v>0</v>
      </c>
      <c r="E21" s="844">
        <v>0</v>
      </c>
      <c r="F21" s="844">
        <v>0</v>
      </c>
      <c r="G21" s="844">
        <v>0</v>
      </c>
      <c r="H21" s="844">
        <v>19222348</v>
      </c>
      <c r="I21" s="844">
        <v>0</v>
      </c>
      <c r="J21" s="50">
        <v>0</v>
      </c>
      <c r="AN21"/>
    </row>
    <row r="22" spans="1:40" s="256" customFormat="1" ht="15" customHeight="1" x14ac:dyDescent="0.25">
      <c r="A22" s="254">
        <v>16</v>
      </c>
      <c r="B22" s="258" t="s">
        <v>910</v>
      </c>
      <c r="C22" s="38">
        <v>0</v>
      </c>
      <c r="D22" s="38">
        <v>0</v>
      </c>
      <c r="E22" s="38">
        <v>0</v>
      </c>
      <c r="F22" s="38">
        <v>0</v>
      </c>
      <c r="G22" s="38">
        <f>SUM(G20:G21)</f>
        <v>3071318</v>
      </c>
      <c r="H22" s="38">
        <f>SUM(H20:H21)</f>
        <v>19222348</v>
      </c>
      <c r="I22" s="827">
        <f>SUM(I20:I21)</f>
        <v>0</v>
      </c>
      <c r="J22" s="98">
        <v>0</v>
      </c>
      <c r="AJ22" s="255"/>
      <c r="AK22" s="255"/>
      <c r="AL22" s="255"/>
      <c r="AM22" s="255"/>
    </row>
    <row r="23" spans="1:40" ht="15" customHeight="1" x14ac:dyDescent="0.25">
      <c r="A23" s="494">
        <v>17</v>
      </c>
      <c r="B23" s="495" t="s">
        <v>911</v>
      </c>
      <c r="C23" s="493">
        <f t="shared" ref="C23:I23" si="3">C19+C22</f>
        <v>25270941</v>
      </c>
      <c r="D23" s="493">
        <f t="shared" si="3"/>
        <v>1406772</v>
      </c>
      <c r="E23" s="493">
        <f t="shared" si="3"/>
        <v>2647866</v>
      </c>
      <c r="F23" s="493">
        <f t="shared" si="3"/>
        <v>6146175</v>
      </c>
      <c r="G23" s="493">
        <f t="shared" si="3"/>
        <v>3583147</v>
      </c>
      <c r="H23" s="493">
        <f t="shared" si="3"/>
        <v>38741109</v>
      </c>
      <c r="I23" s="829">
        <f t="shared" si="3"/>
        <v>92238</v>
      </c>
      <c r="J23" s="530">
        <f>J19+J22</f>
        <v>523755</v>
      </c>
      <c r="AN23"/>
    </row>
    <row r="24" spans="1:40" s="1" customFormat="1" ht="15" customHeight="1" thickBot="1" x14ac:dyDescent="0.3">
      <c r="A24" s="93">
        <v>18</v>
      </c>
      <c r="B24" s="84" t="s">
        <v>193</v>
      </c>
      <c r="C24" s="27">
        <v>1</v>
      </c>
      <c r="D24" s="27">
        <v>1</v>
      </c>
      <c r="E24" s="27">
        <v>0</v>
      </c>
      <c r="F24" s="27">
        <v>0</v>
      </c>
      <c r="G24" s="27">
        <v>0</v>
      </c>
      <c r="H24" s="27">
        <v>0</v>
      </c>
      <c r="I24" s="830">
        <v>0</v>
      </c>
      <c r="J24" s="51">
        <v>0</v>
      </c>
      <c r="AJ24" s="8"/>
      <c r="AK24" s="8"/>
      <c r="AL24" s="8"/>
      <c r="AM24" s="8"/>
    </row>
    <row r="25" spans="1:40" s="1" customFormat="1" ht="15" customHeight="1" thickTop="1" x14ac:dyDescent="0.25">
      <c r="A25" s="154"/>
      <c r="B25" s="259"/>
      <c r="C25" s="152"/>
      <c r="D25" s="152"/>
      <c r="E25" s="152"/>
      <c r="F25" s="152"/>
      <c r="G25" s="152"/>
      <c r="H25" s="152"/>
      <c r="I25" s="152"/>
      <c r="AJ25" s="8"/>
      <c r="AK25" s="8"/>
      <c r="AL25" s="8"/>
      <c r="AM25" s="8"/>
      <c r="AN25" s="8"/>
    </row>
    <row r="26" spans="1:40" s="1" customFormat="1" ht="13.5" customHeight="1" x14ac:dyDescent="0.25">
      <c r="A26" s="154"/>
      <c r="B26" s="259"/>
      <c r="C26" s="220"/>
      <c r="D26" s="220"/>
      <c r="E26" s="220"/>
      <c r="F26" s="220"/>
      <c r="G26" s="220"/>
      <c r="H26" s="220"/>
      <c r="I26" s="220"/>
      <c r="J26" s="5" t="s">
        <v>509</v>
      </c>
      <c r="AI26" s="8"/>
      <c r="AJ26" s="8"/>
      <c r="AK26" s="8"/>
      <c r="AL26" s="8"/>
      <c r="AM26" s="8"/>
    </row>
    <row r="27" spans="1:40" s="1" customFormat="1" ht="13.5" customHeight="1" x14ac:dyDescent="0.25">
      <c r="A27" s="154"/>
      <c r="B27" s="259"/>
      <c r="C27" s="220"/>
      <c r="D27" s="220"/>
      <c r="E27" s="220"/>
      <c r="F27" s="220"/>
      <c r="G27" s="220"/>
      <c r="H27" s="220"/>
      <c r="I27" s="220"/>
      <c r="J27" s="5" t="str">
        <f>J2</f>
        <v>a  6/2021. (V.28.) önkormányzati rendelethez</v>
      </c>
      <c r="AI27" s="8"/>
      <c r="AJ27" s="8"/>
      <c r="AK27" s="8"/>
      <c r="AL27" s="8"/>
      <c r="AM27" s="8"/>
    </row>
    <row r="28" spans="1:40" s="1" customFormat="1" ht="13.5" customHeight="1" x14ac:dyDescent="0.25">
      <c r="A28" s="154"/>
      <c r="B28" s="259"/>
      <c r="C28" s="220"/>
      <c r="D28" s="220"/>
      <c r="E28" s="220"/>
      <c r="F28" s="220"/>
      <c r="G28" s="220"/>
      <c r="H28" s="220"/>
      <c r="I28" s="220"/>
      <c r="J28" s="5"/>
      <c r="AI28" s="8"/>
      <c r="AJ28" s="8"/>
      <c r="AK28" s="8"/>
      <c r="AL28" s="8"/>
      <c r="AM28" s="8"/>
    </row>
    <row r="29" spans="1:40" s="1" customFormat="1" ht="15" customHeight="1" x14ac:dyDescent="0.25">
      <c r="A29" s="1009" t="s">
        <v>781</v>
      </c>
      <c r="B29" s="1009"/>
      <c r="C29" s="1009"/>
      <c r="D29" s="1009"/>
      <c r="E29" s="1009"/>
      <c r="F29" s="1009"/>
      <c r="G29" s="1009"/>
      <c r="H29" s="1009"/>
      <c r="I29" s="1009"/>
      <c r="J29" s="1009"/>
      <c r="AI29" s="8"/>
      <c r="AJ29" s="8"/>
      <c r="AK29" s="8"/>
      <c r="AL29" s="8"/>
      <c r="AM29" s="8"/>
    </row>
    <row r="30" spans="1:40" s="1" customFormat="1" ht="15" customHeight="1" thickBot="1" x14ac:dyDescent="0.3">
      <c r="A30" s="154"/>
      <c r="B30" s="259"/>
      <c r="C30" s="220"/>
      <c r="D30" s="220"/>
      <c r="E30" s="220"/>
      <c r="F30" s="220"/>
      <c r="G30" s="220"/>
      <c r="H30" s="220"/>
      <c r="I30" s="5"/>
      <c r="J30" s="5" t="s">
        <v>520</v>
      </c>
      <c r="AH30" s="8"/>
      <c r="AI30" s="8"/>
      <c r="AJ30" s="8"/>
      <c r="AK30" s="8"/>
      <c r="AL30" s="8"/>
    </row>
    <row r="31" spans="1:40" ht="85.2" thickTop="1" thickBot="1" x14ac:dyDescent="0.3">
      <c r="A31" s="260" t="s">
        <v>138</v>
      </c>
      <c r="B31" s="114" t="s">
        <v>120</v>
      </c>
      <c r="C31" s="114" t="s">
        <v>175</v>
      </c>
      <c r="D31" s="114" t="s">
        <v>680</v>
      </c>
      <c r="E31" s="114" t="s">
        <v>176</v>
      </c>
      <c r="F31" s="114" t="s">
        <v>177</v>
      </c>
      <c r="G31" s="558" t="s">
        <v>734</v>
      </c>
      <c r="H31" s="558" t="s">
        <v>735</v>
      </c>
      <c r="I31" s="114" t="s">
        <v>178</v>
      </c>
      <c r="J31" s="115" t="s">
        <v>179</v>
      </c>
      <c r="AM31"/>
      <c r="AN31"/>
    </row>
    <row r="32" spans="1:40" ht="15" customHeight="1" thickTop="1" x14ac:dyDescent="0.25">
      <c r="A32" s="28" t="s">
        <v>59</v>
      </c>
      <c r="B32" s="80" t="s">
        <v>38</v>
      </c>
      <c r="C32" s="62">
        <v>0</v>
      </c>
      <c r="D32" s="62">
        <v>0</v>
      </c>
      <c r="E32" s="62">
        <v>0</v>
      </c>
      <c r="F32" s="62">
        <v>0</v>
      </c>
      <c r="G32" s="825">
        <v>21603675</v>
      </c>
      <c r="H32" s="825">
        <v>2540943</v>
      </c>
      <c r="I32" s="62">
        <v>0</v>
      </c>
      <c r="J32" s="246">
        <v>0</v>
      </c>
      <c r="AM32"/>
      <c r="AN32"/>
    </row>
    <row r="33" spans="1:40" ht="24" x14ac:dyDescent="0.25">
      <c r="A33" s="20" t="s">
        <v>60</v>
      </c>
      <c r="B33" s="81" t="s">
        <v>269</v>
      </c>
      <c r="C33" s="23">
        <v>0</v>
      </c>
      <c r="D33" s="23">
        <v>0</v>
      </c>
      <c r="E33" s="23">
        <v>0</v>
      </c>
      <c r="F33" s="23">
        <v>0</v>
      </c>
      <c r="G33" s="826">
        <v>3991727</v>
      </c>
      <c r="H33" s="826">
        <v>445106</v>
      </c>
      <c r="I33" s="23">
        <v>0</v>
      </c>
      <c r="J33" s="50">
        <v>0</v>
      </c>
      <c r="AM33"/>
      <c r="AN33"/>
    </row>
    <row r="34" spans="1:40" ht="15" customHeight="1" x14ac:dyDescent="0.25">
      <c r="A34" s="28" t="s">
        <v>61</v>
      </c>
      <c r="B34" s="81" t="s">
        <v>39</v>
      </c>
      <c r="C34" s="23">
        <v>1561590</v>
      </c>
      <c r="D34" s="23">
        <v>1284009</v>
      </c>
      <c r="E34" s="23">
        <v>0</v>
      </c>
      <c r="F34" s="23">
        <v>5515670</v>
      </c>
      <c r="G34" s="826">
        <v>4610520</v>
      </c>
      <c r="H34" s="826">
        <v>5671941</v>
      </c>
      <c r="I34" s="23">
        <v>501352</v>
      </c>
      <c r="J34" s="50">
        <v>490589</v>
      </c>
      <c r="AM34"/>
      <c r="AN34"/>
    </row>
    <row r="35" spans="1:40" ht="15" customHeight="1" x14ac:dyDescent="0.25">
      <c r="A35" s="20" t="s">
        <v>62</v>
      </c>
      <c r="B35" s="81" t="s">
        <v>40</v>
      </c>
      <c r="C35" s="23">
        <v>0</v>
      </c>
      <c r="D35" s="23">
        <v>0</v>
      </c>
      <c r="E35" s="23">
        <v>0</v>
      </c>
      <c r="F35" s="23">
        <v>0</v>
      </c>
      <c r="G35" s="826">
        <v>0</v>
      </c>
      <c r="H35" s="826">
        <v>0</v>
      </c>
      <c r="I35" s="23">
        <v>0</v>
      </c>
      <c r="J35" s="50">
        <v>0</v>
      </c>
      <c r="AM35"/>
      <c r="AN35"/>
    </row>
    <row r="36" spans="1:40" ht="15" customHeight="1" x14ac:dyDescent="0.25">
      <c r="A36" s="28" t="s">
        <v>63</v>
      </c>
      <c r="B36" s="81" t="s">
        <v>187</v>
      </c>
      <c r="C36" s="23">
        <v>0</v>
      </c>
      <c r="D36" s="23">
        <v>0</v>
      </c>
      <c r="E36" s="23">
        <v>0</v>
      </c>
      <c r="F36" s="23">
        <v>0</v>
      </c>
      <c r="G36" s="826">
        <v>0</v>
      </c>
      <c r="H36" s="826">
        <v>0</v>
      </c>
      <c r="I36" s="23">
        <v>0</v>
      </c>
      <c r="J36" s="50">
        <v>0</v>
      </c>
      <c r="AM36"/>
      <c r="AN36"/>
    </row>
    <row r="37" spans="1:40" x14ac:dyDescent="0.25">
      <c r="A37" s="20" t="s">
        <v>64</v>
      </c>
      <c r="B37" s="81" t="s">
        <v>188</v>
      </c>
      <c r="C37" s="23">
        <v>0</v>
      </c>
      <c r="D37" s="23">
        <v>0</v>
      </c>
      <c r="E37" s="23">
        <v>0</v>
      </c>
      <c r="F37" s="23">
        <v>0</v>
      </c>
      <c r="G37" s="826">
        <v>0</v>
      </c>
      <c r="H37" s="826">
        <v>0</v>
      </c>
      <c r="I37" s="23">
        <v>0</v>
      </c>
      <c r="J37" s="50">
        <v>0</v>
      </c>
      <c r="AM37"/>
      <c r="AN37"/>
    </row>
    <row r="38" spans="1:40" x14ac:dyDescent="0.25">
      <c r="A38" s="28" t="s">
        <v>65</v>
      </c>
      <c r="B38" s="81" t="s">
        <v>189</v>
      </c>
      <c r="C38" s="23">
        <v>0</v>
      </c>
      <c r="D38" s="23">
        <v>0</v>
      </c>
      <c r="E38" s="23">
        <v>4387700</v>
      </c>
      <c r="F38" s="23">
        <v>0</v>
      </c>
      <c r="G38" s="826">
        <v>0</v>
      </c>
      <c r="H38" s="826">
        <v>0</v>
      </c>
      <c r="I38" s="23">
        <v>0</v>
      </c>
      <c r="J38" s="50">
        <v>0</v>
      </c>
      <c r="AM38"/>
      <c r="AN38"/>
    </row>
    <row r="39" spans="1:40" ht="15" customHeight="1" x14ac:dyDescent="0.25">
      <c r="A39" s="254" t="s">
        <v>66</v>
      </c>
      <c r="B39" s="258" t="s">
        <v>510</v>
      </c>
      <c r="C39" s="713">
        <f t="shared" ref="C39:H39" si="4">SUM(C32:C38)</f>
        <v>1561590</v>
      </c>
      <c r="D39" s="38">
        <f t="shared" si="4"/>
        <v>1284009</v>
      </c>
      <c r="E39" s="38">
        <f t="shared" si="4"/>
        <v>4387700</v>
      </c>
      <c r="F39" s="38">
        <f t="shared" si="4"/>
        <v>5515670</v>
      </c>
      <c r="G39" s="827">
        <f t="shared" si="4"/>
        <v>30205922</v>
      </c>
      <c r="H39" s="827">
        <f t="shared" si="4"/>
        <v>8657990</v>
      </c>
      <c r="I39" s="827">
        <f>SUM(I32:I38)</f>
        <v>501352</v>
      </c>
      <c r="J39" s="98">
        <f>SUM(J32:J38)</f>
        <v>490589</v>
      </c>
      <c r="AM39"/>
      <c r="AN39"/>
    </row>
    <row r="40" spans="1:40" ht="15" customHeight="1" x14ac:dyDescent="0.25">
      <c r="A40" s="28" t="s">
        <v>67</v>
      </c>
      <c r="B40" s="81" t="s">
        <v>190</v>
      </c>
      <c r="C40" s="23">
        <v>2825524</v>
      </c>
      <c r="D40" s="23">
        <v>0</v>
      </c>
      <c r="E40" s="23">
        <v>1923600</v>
      </c>
      <c r="F40" s="23">
        <v>0</v>
      </c>
      <c r="G40" s="826">
        <v>2041475</v>
      </c>
      <c r="H40" s="826">
        <v>2430712</v>
      </c>
      <c r="I40" s="23">
        <v>779260</v>
      </c>
      <c r="J40" s="50">
        <v>0</v>
      </c>
      <c r="AM40"/>
      <c r="AN40"/>
    </row>
    <row r="41" spans="1:40" ht="15" customHeight="1" x14ac:dyDescent="0.25">
      <c r="A41" s="20" t="s">
        <v>68</v>
      </c>
      <c r="B41" s="81" t="s">
        <v>191</v>
      </c>
      <c r="C41" s="23">
        <v>0</v>
      </c>
      <c r="D41" s="23">
        <v>0</v>
      </c>
      <c r="E41" s="23">
        <v>488950</v>
      </c>
      <c r="F41" s="23">
        <v>0</v>
      </c>
      <c r="G41" s="826">
        <v>0</v>
      </c>
      <c r="H41" s="826">
        <v>0</v>
      </c>
      <c r="I41" s="826">
        <v>0</v>
      </c>
      <c r="J41" s="50">
        <v>0</v>
      </c>
      <c r="AM41"/>
      <c r="AN41"/>
    </row>
    <row r="42" spans="1:40" ht="24" x14ac:dyDescent="0.25">
      <c r="A42" s="20" t="s">
        <v>122</v>
      </c>
      <c r="B42" s="81" t="s">
        <v>683</v>
      </c>
      <c r="C42" s="23">
        <v>0</v>
      </c>
      <c r="D42" s="23">
        <v>0</v>
      </c>
      <c r="E42" s="23">
        <v>0</v>
      </c>
      <c r="F42" s="23">
        <v>0</v>
      </c>
      <c r="G42" s="826">
        <v>0</v>
      </c>
      <c r="H42" s="826">
        <v>0</v>
      </c>
      <c r="I42" s="826">
        <v>0</v>
      </c>
      <c r="J42" s="50">
        <v>0</v>
      </c>
      <c r="AM42"/>
      <c r="AN42"/>
    </row>
    <row r="43" spans="1:40" ht="15" customHeight="1" x14ac:dyDescent="0.25">
      <c r="A43" s="254">
        <v>12</v>
      </c>
      <c r="B43" s="258" t="s">
        <v>908</v>
      </c>
      <c r="C43" s="713">
        <f t="shared" ref="C43:J43" si="5">SUM(C40:C42)</f>
        <v>2825524</v>
      </c>
      <c r="D43" s="38">
        <f t="shared" si="5"/>
        <v>0</v>
      </c>
      <c r="E43" s="38">
        <f t="shared" si="5"/>
        <v>2412550</v>
      </c>
      <c r="F43" s="38">
        <f t="shared" si="5"/>
        <v>0</v>
      </c>
      <c r="G43" s="827">
        <f t="shared" si="5"/>
        <v>2041475</v>
      </c>
      <c r="H43" s="827">
        <f t="shared" si="5"/>
        <v>2430712</v>
      </c>
      <c r="I43" s="827">
        <f t="shared" si="5"/>
        <v>779260</v>
      </c>
      <c r="J43" s="98">
        <f t="shared" si="5"/>
        <v>0</v>
      </c>
      <c r="AM43"/>
      <c r="AN43"/>
    </row>
    <row r="44" spans="1:40" ht="15" customHeight="1" x14ac:dyDescent="0.25">
      <c r="A44" s="557">
        <v>13</v>
      </c>
      <c r="B44" s="82" t="s">
        <v>909</v>
      </c>
      <c r="C44" s="822">
        <f t="shared" ref="C44:J44" si="6">C39+C43</f>
        <v>4387114</v>
      </c>
      <c r="D44" s="34">
        <f t="shared" si="6"/>
        <v>1284009</v>
      </c>
      <c r="E44" s="34">
        <f t="shared" si="6"/>
        <v>6800250</v>
      </c>
      <c r="F44" s="34">
        <f t="shared" si="6"/>
        <v>5515670</v>
      </c>
      <c r="G44" s="828">
        <f t="shared" si="6"/>
        <v>32247397</v>
      </c>
      <c r="H44" s="828">
        <f t="shared" si="6"/>
        <v>11088702</v>
      </c>
      <c r="I44" s="828">
        <f t="shared" si="6"/>
        <v>1280612</v>
      </c>
      <c r="J44" s="72">
        <f t="shared" si="6"/>
        <v>490589</v>
      </c>
      <c r="AM44"/>
      <c r="AN44"/>
    </row>
    <row r="45" spans="1:40" ht="15" customHeight="1" x14ac:dyDescent="0.25">
      <c r="A45" s="20">
        <v>14</v>
      </c>
      <c r="B45" s="81" t="s">
        <v>511</v>
      </c>
      <c r="C45" s="712">
        <v>0</v>
      </c>
      <c r="D45" s="23">
        <v>0</v>
      </c>
      <c r="E45" s="23">
        <v>0</v>
      </c>
      <c r="F45" s="23">
        <v>0</v>
      </c>
      <c r="G45" s="826">
        <v>0</v>
      </c>
      <c r="H45" s="826">
        <v>0</v>
      </c>
      <c r="I45" s="826">
        <v>0</v>
      </c>
      <c r="J45" s="50">
        <v>0</v>
      </c>
      <c r="AM45"/>
      <c r="AN45"/>
    </row>
    <row r="46" spans="1:40" ht="15" customHeight="1" x14ac:dyDescent="0.25">
      <c r="A46" s="28">
        <v>15</v>
      </c>
      <c r="B46" s="81" t="s">
        <v>192</v>
      </c>
      <c r="C46" s="712">
        <v>0</v>
      </c>
      <c r="D46" s="23">
        <v>0</v>
      </c>
      <c r="E46" s="23">
        <v>0</v>
      </c>
      <c r="F46" s="23">
        <v>0</v>
      </c>
      <c r="G46" s="826">
        <v>0</v>
      </c>
      <c r="H46" s="826">
        <v>0</v>
      </c>
      <c r="I46" s="826">
        <v>0</v>
      </c>
      <c r="J46" s="50">
        <v>0</v>
      </c>
      <c r="AM46"/>
      <c r="AN46"/>
    </row>
    <row r="47" spans="1:40" ht="15" customHeight="1" x14ac:dyDescent="0.25">
      <c r="A47" s="254">
        <v>16</v>
      </c>
      <c r="B47" s="258" t="s">
        <v>910</v>
      </c>
      <c r="C47" s="713">
        <v>0</v>
      </c>
      <c r="D47" s="38">
        <v>0</v>
      </c>
      <c r="E47" s="38">
        <v>0</v>
      </c>
      <c r="F47" s="38">
        <v>0</v>
      </c>
      <c r="G47" s="827">
        <v>0</v>
      </c>
      <c r="H47" s="827">
        <v>0</v>
      </c>
      <c r="I47" s="827">
        <v>0</v>
      </c>
      <c r="J47" s="98">
        <v>0</v>
      </c>
      <c r="AM47"/>
      <c r="AN47"/>
    </row>
    <row r="48" spans="1:40" ht="15" customHeight="1" x14ac:dyDescent="0.25">
      <c r="A48" s="494">
        <v>17</v>
      </c>
      <c r="B48" s="495" t="s">
        <v>911</v>
      </c>
      <c r="C48" s="823">
        <f t="shared" ref="C48:J48" si="7">C44+C47</f>
        <v>4387114</v>
      </c>
      <c r="D48" s="493">
        <f t="shared" si="7"/>
        <v>1284009</v>
      </c>
      <c r="E48" s="493">
        <f t="shared" si="7"/>
        <v>6800250</v>
      </c>
      <c r="F48" s="493">
        <f t="shared" si="7"/>
        <v>5515670</v>
      </c>
      <c r="G48" s="829">
        <f t="shared" si="7"/>
        <v>32247397</v>
      </c>
      <c r="H48" s="829">
        <f t="shared" si="7"/>
        <v>11088702</v>
      </c>
      <c r="I48" s="829">
        <f t="shared" si="7"/>
        <v>1280612</v>
      </c>
      <c r="J48" s="530">
        <f t="shared" si="7"/>
        <v>490589</v>
      </c>
      <c r="AM48"/>
      <c r="AN48"/>
    </row>
    <row r="49" spans="1:43" ht="15" customHeight="1" thickBot="1" x14ac:dyDescent="0.3">
      <c r="A49" s="93">
        <v>18</v>
      </c>
      <c r="B49" s="84" t="s">
        <v>193</v>
      </c>
      <c r="C49" s="27">
        <v>0</v>
      </c>
      <c r="D49" s="824">
        <v>0</v>
      </c>
      <c r="E49" s="27">
        <v>0</v>
      </c>
      <c r="F49" s="27">
        <v>0</v>
      </c>
      <c r="G49" s="830">
        <v>7</v>
      </c>
      <c r="H49" s="830">
        <v>1</v>
      </c>
      <c r="I49" s="830">
        <v>0</v>
      </c>
      <c r="J49" s="51">
        <v>0</v>
      </c>
      <c r="AM49"/>
      <c r="AN49"/>
    </row>
    <row r="50" spans="1:43" ht="15" customHeight="1" thickTop="1" x14ac:dyDescent="0.25">
      <c r="A50" s="154"/>
      <c r="B50" s="259"/>
      <c r="C50" s="559"/>
      <c r="D50" s="559"/>
      <c r="E50" s="559"/>
      <c r="F50" s="559"/>
      <c r="G50" s="559"/>
      <c r="H50" s="559"/>
      <c r="I50" s="559"/>
      <c r="J50" s="559"/>
      <c r="K50" s="559"/>
      <c r="AL50"/>
      <c r="AM50"/>
      <c r="AN50"/>
    </row>
    <row r="51" spans="1:43" s="1" customFormat="1" ht="13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5" t="str">
        <f>J26</f>
        <v>20. melléklet folytatása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</row>
    <row r="52" spans="1:43" s="1" customFormat="1" ht="13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5" t="str">
        <f>J2</f>
        <v>a  6/2021. (V.28.) önkormányzati rendelethez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</row>
    <row r="53" spans="1:43" s="1" customFormat="1" ht="13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5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</row>
    <row r="54" spans="1:43" s="1" customFormat="1" ht="15" customHeight="1" x14ac:dyDescent="0.25">
      <c r="A54" s="1009" t="s">
        <v>781</v>
      </c>
      <c r="B54" s="1009"/>
      <c r="C54" s="1009"/>
      <c r="D54" s="1009"/>
      <c r="E54" s="1009"/>
      <c r="F54" s="1009"/>
      <c r="G54" s="1009"/>
      <c r="H54" s="1009"/>
      <c r="I54" s="1009"/>
      <c r="J54" s="1009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</row>
    <row r="55" spans="1:43" s="1" customFormat="1" ht="15" customHeight="1" thickBot="1" x14ac:dyDescent="0.3">
      <c r="C55" s="10"/>
      <c r="D55" s="10"/>
      <c r="E55" s="10"/>
      <c r="F55" s="10"/>
      <c r="G55" s="10"/>
      <c r="H55" s="5"/>
      <c r="I55" s="5" t="s">
        <v>520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43" s="1" customFormat="1" ht="75" customHeight="1" thickTop="1" thickBot="1" x14ac:dyDescent="0.3">
      <c r="A56" s="260" t="s">
        <v>138</v>
      </c>
      <c r="B56" s="114" t="s">
        <v>120</v>
      </c>
      <c r="C56" s="114" t="s">
        <v>180</v>
      </c>
      <c r="D56" s="558" t="s">
        <v>912</v>
      </c>
      <c r="E56" s="114" t="s">
        <v>681</v>
      </c>
      <c r="F56" s="710" t="s">
        <v>183</v>
      </c>
      <c r="G56" s="114" t="s">
        <v>736</v>
      </c>
      <c r="H56" s="86" t="s">
        <v>737</v>
      </c>
      <c r="I56" s="870" t="s">
        <v>186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43" s="1" customFormat="1" ht="15" customHeight="1" thickTop="1" x14ac:dyDescent="0.25">
      <c r="A57" s="28" t="s">
        <v>59</v>
      </c>
      <c r="B57" s="80" t="s">
        <v>38</v>
      </c>
      <c r="C57" s="62">
        <v>0</v>
      </c>
      <c r="D57" s="62">
        <v>0</v>
      </c>
      <c r="E57" s="62">
        <v>240948</v>
      </c>
      <c r="F57" s="62">
        <v>399280</v>
      </c>
      <c r="G57" s="62">
        <v>0</v>
      </c>
      <c r="H57" s="921">
        <v>8814505</v>
      </c>
      <c r="I57" s="919">
        <v>0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3" s="1" customFormat="1" ht="24" x14ac:dyDescent="0.25">
      <c r="A58" s="20" t="s">
        <v>60</v>
      </c>
      <c r="B58" s="81" t="s">
        <v>269</v>
      </c>
      <c r="C58" s="23">
        <v>0</v>
      </c>
      <c r="D58" s="23">
        <v>0</v>
      </c>
      <c r="E58" s="23">
        <v>37950</v>
      </c>
      <c r="F58" s="23">
        <v>59871</v>
      </c>
      <c r="G58" s="23">
        <v>0</v>
      </c>
      <c r="H58" s="844">
        <v>1514590</v>
      </c>
      <c r="I58" s="920">
        <v>160937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3" s="1" customFormat="1" ht="15" customHeight="1" x14ac:dyDescent="0.25">
      <c r="A59" s="28" t="s">
        <v>61</v>
      </c>
      <c r="B59" s="81" t="s">
        <v>39</v>
      </c>
      <c r="C59" s="23">
        <v>2993484</v>
      </c>
      <c r="D59" s="23">
        <v>264800</v>
      </c>
      <c r="E59" s="23">
        <v>36000</v>
      </c>
      <c r="F59" s="23">
        <v>230458</v>
      </c>
      <c r="G59" s="23">
        <v>262935</v>
      </c>
      <c r="H59" s="844">
        <v>1945558</v>
      </c>
      <c r="I59" s="920">
        <v>870317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spans="1:43" s="1" customFormat="1" ht="15" customHeight="1" x14ac:dyDescent="0.25">
      <c r="A60" s="20" t="s">
        <v>62</v>
      </c>
      <c r="B60" s="81" t="s">
        <v>40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705">
        <v>2471681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3" s="1" customFormat="1" ht="15" customHeight="1" x14ac:dyDescent="0.25">
      <c r="A61" s="28" t="s">
        <v>63</v>
      </c>
      <c r="B61" s="81" t="s">
        <v>187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705">
        <v>0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3" s="1" customFormat="1" x14ac:dyDescent="0.25">
      <c r="A62" s="20" t="s">
        <v>64</v>
      </c>
      <c r="B62" s="81" t="s">
        <v>188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705">
        <v>0</v>
      </c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spans="1:43" s="1" customFormat="1" x14ac:dyDescent="0.25">
      <c r="A63" s="28" t="s">
        <v>65</v>
      </c>
      <c r="B63" s="81" t="s">
        <v>189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705">
        <v>0</v>
      </c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spans="1:43" s="1" customFormat="1" ht="15" customHeight="1" x14ac:dyDescent="0.25">
      <c r="A64" s="254" t="s">
        <v>66</v>
      </c>
      <c r="B64" s="258" t="s">
        <v>510</v>
      </c>
      <c r="C64" s="827">
        <f>SUM(C57:C63)</f>
        <v>2993484</v>
      </c>
      <c r="D64" s="38">
        <f>SUM(D57:D63)</f>
        <v>264800</v>
      </c>
      <c r="E64" s="713">
        <f t="shared" ref="E64:G64" si="8">SUM(E57:E63)</f>
        <v>314898</v>
      </c>
      <c r="F64" s="38">
        <f t="shared" si="8"/>
        <v>689609</v>
      </c>
      <c r="G64" s="38">
        <f t="shared" si="8"/>
        <v>262935</v>
      </c>
      <c r="H64" s="38">
        <f t="shared" ref="H64:I64" si="9">SUM(H57:H63)</f>
        <v>12274653</v>
      </c>
      <c r="I64" s="706">
        <f t="shared" si="9"/>
        <v>3502935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spans="1:40" s="1" customFormat="1" ht="15" customHeight="1" x14ac:dyDescent="0.25">
      <c r="A65" s="28" t="s">
        <v>67</v>
      </c>
      <c r="B65" s="81" t="s">
        <v>190</v>
      </c>
      <c r="C65" s="23">
        <v>0</v>
      </c>
      <c r="D65" s="23">
        <v>0</v>
      </c>
      <c r="E65" s="712">
        <v>0</v>
      </c>
      <c r="F65" s="23">
        <v>228600</v>
      </c>
      <c r="G65" s="23">
        <v>0</v>
      </c>
      <c r="H65" s="23">
        <v>0</v>
      </c>
      <c r="I65" s="705">
        <v>0</v>
      </c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spans="1:40" s="1" customFormat="1" ht="15" customHeight="1" x14ac:dyDescent="0.25">
      <c r="A66" s="20" t="s">
        <v>68</v>
      </c>
      <c r="B66" s="81" t="s">
        <v>191</v>
      </c>
      <c r="C66" s="826">
        <v>0</v>
      </c>
      <c r="D66" s="23">
        <v>0</v>
      </c>
      <c r="E66" s="712">
        <v>0</v>
      </c>
      <c r="F66" s="23">
        <v>0</v>
      </c>
      <c r="G66" s="23">
        <v>0</v>
      </c>
      <c r="H66" s="23">
        <v>0</v>
      </c>
      <c r="I66" s="705">
        <v>0</v>
      </c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spans="1:40" s="1" customFormat="1" ht="24.75" customHeight="1" x14ac:dyDescent="0.25">
      <c r="A67" s="20" t="s">
        <v>122</v>
      </c>
      <c r="B67" s="81" t="s">
        <v>683</v>
      </c>
      <c r="C67" s="826">
        <v>0</v>
      </c>
      <c r="D67" s="23">
        <v>0</v>
      </c>
      <c r="E67" s="712">
        <v>0</v>
      </c>
      <c r="F67" s="23">
        <v>0</v>
      </c>
      <c r="G67" s="23">
        <v>0</v>
      </c>
      <c r="H67" s="23">
        <v>0</v>
      </c>
      <c r="I67" s="705">
        <v>0</v>
      </c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spans="1:40" s="1" customFormat="1" ht="15" customHeight="1" x14ac:dyDescent="0.25">
      <c r="A68" s="254">
        <v>12</v>
      </c>
      <c r="B68" s="258" t="s">
        <v>908</v>
      </c>
      <c r="C68" s="827">
        <f t="shared" ref="C68:I68" si="10">SUM(C65:C67)</f>
        <v>0</v>
      </c>
      <c r="D68" s="38">
        <f t="shared" si="10"/>
        <v>0</v>
      </c>
      <c r="E68" s="713">
        <f t="shared" si="10"/>
        <v>0</v>
      </c>
      <c r="F68" s="38">
        <f t="shared" si="10"/>
        <v>228600</v>
      </c>
      <c r="G68" s="38">
        <f t="shared" si="10"/>
        <v>0</v>
      </c>
      <c r="H68" s="38">
        <f t="shared" si="10"/>
        <v>0</v>
      </c>
      <c r="I68" s="706">
        <f t="shared" si="10"/>
        <v>0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spans="1:40" s="1" customFormat="1" ht="15" customHeight="1" x14ac:dyDescent="0.25">
      <c r="A69" s="557">
        <v>13</v>
      </c>
      <c r="B69" s="82" t="s">
        <v>909</v>
      </c>
      <c r="C69" s="828">
        <f t="shared" ref="C69:I69" si="11">C64+C68</f>
        <v>2993484</v>
      </c>
      <c r="D69" s="34">
        <f t="shared" si="11"/>
        <v>264800</v>
      </c>
      <c r="E69" s="822">
        <f t="shared" si="11"/>
        <v>314898</v>
      </c>
      <c r="F69" s="34">
        <f t="shared" si="11"/>
        <v>918209</v>
      </c>
      <c r="G69" s="34">
        <f t="shared" si="11"/>
        <v>262935</v>
      </c>
      <c r="H69" s="34">
        <f t="shared" si="11"/>
        <v>12274653</v>
      </c>
      <c r="I69" s="707">
        <f t="shared" si="11"/>
        <v>3502935</v>
      </c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spans="1:40" s="1" customFormat="1" ht="15" customHeight="1" x14ac:dyDescent="0.25">
      <c r="A70" s="20">
        <v>14</v>
      </c>
      <c r="B70" s="81" t="s">
        <v>511</v>
      </c>
      <c r="C70" s="826">
        <v>0</v>
      </c>
      <c r="D70" s="23">
        <v>0</v>
      </c>
      <c r="E70" s="712">
        <v>0</v>
      </c>
      <c r="F70" s="23">
        <v>0</v>
      </c>
      <c r="G70" s="23">
        <v>0</v>
      </c>
      <c r="H70" s="23">
        <v>0</v>
      </c>
      <c r="I70" s="705">
        <v>0</v>
      </c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spans="1:40" s="1" customFormat="1" ht="15" customHeight="1" x14ac:dyDescent="0.25">
      <c r="A71" s="28">
        <v>15</v>
      </c>
      <c r="B71" s="81" t="s">
        <v>192</v>
      </c>
      <c r="C71" s="826">
        <v>0</v>
      </c>
      <c r="D71" s="23">
        <v>0</v>
      </c>
      <c r="E71" s="712">
        <v>0</v>
      </c>
      <c r="F71" s="23">
        <v>0</v>
      </c>
      <c r="G71" s="23">
        <v>0</v>
      </c>
      <c r="H71" s="23">
        <v>0</v>
      </c>
      <c r="I71" s="705">
        <v>0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spans="1:40" s="1" customFormat="1" ht="15" customHeight="1" x14ac:dyDescent="0.25">
      <c r="A72" s="254">
        <v>16</v>
      </c>
      <c r="B72" s="258" t="s">
        <v>910</v>
      </c>
      <c r="C72" s="827">
        <v>0</v>
      </c>
      <c r="D72" s="38">
        <v>0</v>
      </c>
      <c r="E72" s="713">
        <v>0</v>
      </c>
      <c r="F72" s="38">
        <v>0</v>
      </c>
      <c r="G72" s="38">
        <v>0</v>
      </c>
      <c r="H72" s="38">
        <v>0</v>
      </c>
      <c r="I72" s="706">
        <v>0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spans="1:40" s="1" customFormat="1" ht="15" customHeight="1" x14ac:dyDescent="0.25">
      <c r="A73" s="494">
        <v>17</v>
      </c>
      <c r="B73" s="495" t="s">
        <v>911</v>
      </c>
      <c r="C73" s="829">
        <f t="shared" ref="C73:H73" si="12">C69+C72</f>
        <v>2993484</v>
      </c>
      <c r="D73" s="493">
        <f t="shared" si="12"/>
        <v>264800</v>
      </c>
      <c r="E73" s="823">
        <f t="shared" si="12"/>
        <v>314898</v>
      </c>
      <c r="F73" s="493">
        <f t="shared" si="12"/>
        <v>918209</v>
      </c>
      <c r="G73" s="493">
        <f t="shared" si="12"/>
        <v>262935</v>
      </c>
      <c r="H73" s="493">
        <f t="shared" si="12"/>
        <v>12274653</v>
      </c>
      <c r="I73" s="708">
        <f t="shared" ref="I73" si="13">I69+I72</f>
        <v>3502935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spans="1:40" s="1" customFormat="1" ht="15" customHeight="1" thickBot="1" x14ac:dyDescent="0.3">
      <c r="A74" s="93">
        <v>18</v>
      </c>
      <c r="B74" s="84" t="s">
        <v>193</v>
      </c>
      <c r="C74" s="830">
        <v>0</v>
      </c>
      <c r="D74" s="27">
        <v>0</v>
      </c>
      <c r="E74" s="824">
        <v>0</v>
      </c>
      <c r="F74" s="27">
        <v>0</v>
      </c>
      <c r="G74" s="27">
        <v>0</v>
      </c>
      <c r="H74" s="27">
        <v>2</v>
      </c>
      <c r="I74" s="709">
        <v>0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spans="1:40" s="1" customFormat="1" ht="15" customHeight="1" thickTop="1" x14ac:dyDescent="0.25">
      <c r="A75" s="154"/>
      <c r="B75" s="259"/>
      <c r="C75" s="559"/>
      <c r="D75" s="559"/>
      <c r="E75" s="559"/>
      <c r="F75" s="559"/>
      <c r="G75" s="559"/>
      <c r="H75" s="559"/>
      <c r="I75" s="559"/>
      <c r="J75" s="559"/>
      <c r="K75" s="55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40" s="1" customFormat="1" ht="15" customHeight="1" x14ac:dyDescent="0.25">
      <c r="A76" s="154"/>
      <c r="B76" s="259"/>
      <c r="C76" s="559"/>
      <c r="D76" s="559"/>
      <c r="E76" s="559"/>
      <c r="F76" s="559"/>
      <c r="G76" s="559"/>
      <c r="H76" s="559"/>
      <c r="I76" s="559"/>
      <c r="J76" s="559"/>
      <c r="K76" s="559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40" s="1" customFormat="1" ht="15" customHeight="1" x14ac:dyDescent="0.25">
      <c r="A77" s="154"/>
      <c r="B77" s="259"/>
      <c r="C77" s="559"/>
      <c r="D77" s="559"/>
      <c r="E77" s="559"/>
      <c r="F77" s="559"/>
      <c r="G77" s="559"/>
      <c r="H77" s="559"/>
      <c r="I77" s="559"/>
      <c r="J77" s="559"/>
      <c r="K77" s="559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40" ht="13.5" customHeight="1" x14ac:dyDescent="0.25">
      <c r="A78" s="4"/>
      <c r="B78" s="8"/>
      <c r="C78" s="8"/>
      <c r="D78" s="8"/>
      <c r="E78" s="8"/>
      <c r="F78" s="8"/>
      <c r="G78" s="8"/>
      <c r="H78" s="8"/>
      <c r="I78" s="8"/>
      <c r="J78" s="5" t="str">
        <f>J26</f>
        <v>20. melléklet folytatása</v>
      </c>
      <c r="AN78"/>
    </row>
    <row r="79" spans="1:40" ht="13.5" customHeight="1" x14ac:dyDescent="0.25">
      <c r="A79" s="4"/>
      <c r="B79" s="8"/>
      <c r="C79" s="8"/>
      <c r="D79" s="8"/>
      <c r="E79" s="8"/>
      <c r="F79" s="8"/>
      <c r="G79" s="8"/>
      <c r="H79" s="8"/>
      <c r="I79" s="8"/>
      <c r="J79" s="5" t="str">
        <f>J2</f>
        <v>a  6/2021. (V.28.) önkormányzati rendelethez</v>
      </c>
      <c r="AN79"/>
    </row>
    <row r="80" spans="1:40" ht="13.5" customHeight="1" x14ac:dyDescent="0.25">
      <c r="A80" s="8"/>
      <c r="B80" s="16"/>
      <c r="C80" s="16"/>
      <c r="D80" s="16"/>
      <c r="E80" s="16"/>
      <c r="F80" s="16"/>
      <c r="G80" s="16"/>
      <c r="H80" s="16"/>
      <c r="I80" s="16"/>
      <c r="J80" s="16"/>
    </row>
    <row r="81" spans="1:42" ht="15" customHeight="1" x14ac:dyDescent="0.25">
      <c r="A81" s="1009" t="s">
        <v>783</v>
      </c>
      <c r="B81" s="1009"/>
      <c r="C81" s="1009"/>
      <c r="D81" s="1009"/>
      <c r="E81" s="1009"/>
      <c r="F81" s="1009"/>
      <c r="G81" s="1009"/>
      <c r="H81" s="1009"/>
      <c r="I81" s="1009"/>
      <c r="J81" s="1009"/>
      <c r="K81" s="832"/>
    </row>
    <row r="82" spans="1:42" ht="15" customHeight="1" thickBot="1" x14ac:dyDescent="0.3">
      <c r="A82" s="16"/>
      <c r="B82" s="10"/>
      <c r="C82" s="10"/>
      <c r="D82" s="10"/>
      <c r="E82" s="10"/>
      <c r="F82" s="10"/>
      <c r="G82" s="10"/>
      <c r="I82" s="5" t="s">
        <v>520</v>
      </c>
      <c r="J82" s="10"/>
      <c r="K82" s="10"/>
      <c r="L82" s="5"/>
      <c r="AO82" s="9"/>
      <c r="AP82" s="9"/>
    </row>
    <row r="83" spans="1:42" ht="85.5" customHeight="1" thickTop="1" thickBot="1" x14ac:dyDescent="0.3">
      <c r="A83" s="260" t="s">
        <v>138</v>
      </c>
      <c r="B83" s="114" t="s">
        <v>120</v>
      </c>
      <c r="C83" s="114" t="s">
        <v>679</v>
      </c>
      <c r="D83" s="114" t="s">
        <v>913</v>
      </c>
      <c r="E83" s="114" t="s">
        <v>914</v>
      </c>
      <c r="F83" s="114" t="s">
        <v>742</v>
      </c>
      <c r="G83" s="114" t="s">
        <v>181</v>
      </c>
      <c r="H83" s="114" t="s">
        <v>182</v>
      </c>
      <c r="I83" s="115" t="s">
        <v>682</v>
      </c>
      <c r="AH83"/>
      <c r="AI83"/>
      <c r="AJ83"/>
      <c r="AO83" s="9"/>
    </row>
    <row r="84" spans="1:42" ht="15" customHeight="1" thickTop="1" x14ac:dyDescent="0.25">
      <c r="A84" s="28" t="s">
        <v>59</v>
      </c>
      <c r="B84" s="80" t="s">
        <v>38</v>
      </c>
      <c r="C84" s="62">
        <v>0</v>
      </c>
      <c r="D84" s="45">
        <v>0</v>
      </c>
      <c r="E84" s="45">
        <v>0</v>
      </c>
      <c r="F84" s="45">
        <v>190000</v>
      </c>
      <c r="G84" s="62">
        <v>6385665</v>
      </c>
      <c r="H84" s="62">
        <v>0</v>
      </c>
      <c r="I84" s="246">
        <v>390000</v>
      </c>
      <c r="AH84"/>
      <c r="AI84"/>
      <c r="AJ84"/>
      <c r="AK84"/>
      <c r="AL84"/>
      <c r="AM84"/>
      <c r="AN84"/>
    </row>
    <row r="85" spans="1:42" ht="24" x14ac:dyDescent="0.25">
      <c r="A85" s="20" t="s">
        <v>60</v>
      </c>
      <c r="B85" s="81" t="s">
        <v>269</v>
      </c>
      <c r="C85" s="23">
        <v>0</v>
      </c>
      <c r="D85" s="23">
        <v>0</v>
      </c>
      <c r="E85" s="23">
        <v>0</v>
      </c>
      <c r="F85" s="23">
        <v>29926</v>
      </c>
      <c r="G85" s="23">
        <v>1008885</v>
      </c>
      <c r="H85" s="23">
        <v>0</v>
      </c>
      <c r="I85" s="50">
        <v>68250</v>
      </c>
      <c r="AH85"/>
      <c r="AI85"/>
      <c r="AJ85"/>
      <c r="AK85"/>
      <c r="AL85"/>
      <c r="AM85"/>
      <c r="AN85"/>
    </row>
    <row r="86" spans="1:42" ht="15" customHeight="1" x14ac:dyDescent="0.25">
      <c r="A86" s="28" t="s">
        <v>61</v>
      </c>
      <c r="B86" s="81" t="s">
        <v>39</v>
      </c>
      <c r="C86" s="23">
        <v>552637</v>
      </c>
      <c r="D86" s="23">
        <v>0</v>
      </c>
      <c r="E86" s="23">
        <v>960289</v>
      </c>
      <c r="F86" s="23">
        <v>1036657</v>
      </c>
      <c r="G86" s="23">
        <v>26070296</v>
      </c>
      <c r="H86" s="23">
        <v>337365</v>
      </c>
      <c r="I86" s="50">
        <v>0</v>
      </c>
      <c r="AH86"/>
      <c r="AI86"/>
      <c r="AJ86"/>
      <c r="AK86"/>
      <c r="AL86"/>
      <c r="AM86"/>
      <c r="AN86"/>
    </row>
    <row r="87" spans="1:42" ht="15" customHeight="1" x14ac:dyDescent="0.25">
      <c r="A87" s="20" t="s">
        <v>62</v>
      </c>
      <c r="B87" s="81" t="s">
        <v>40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50">
        <v>0</v>
      </c>
      <c r="AH87"/>
      <c r="AI87"/>
      <c r="AJ87"/>
      <c r="AK87"/>
      <c r="AL87"/>
      <c r="AM87"/>
      <c r="AN87"/>
    </row>
    <row r="88" spans="1:42" ht="15" customHeight="1" x14ac:dyDescent="0.25">
      <c r="A88" s="28" t="s">
        <v>63</v>
      </c>
      <c r="B88" s="81" t="s">
        <v>187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50">
        <v>0</v>
      </c>
      <c r="AH88"/>
      <c r="AI88"/>
      <c r="AJ88"/>
      <c r="AK88"/>
      <c r="AL88"/>
      <c r="AM88"/>
      <c r="AN88"/>
    </row>
    <row r="89" spans="1:42" x14ac:dyDescent="0.25">
      <c r="A89" s="20" t="s">
        <v>64</v>
      </c>
      <c r="B89" s="81" t="s">
        <v>188</v>
      </c>
      <c r="C89" s="23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50">
        <v>0</v>
      </c>
      <c r="AH89"/>
      <c r="AI89"/>
      <c r="AJ89"/>
      <c r="AK89"/>
      <c r="AL89"/>
      <c r="AM89"/>
      <c r="AN89"/>
    </row>
    <row r="90" spans="1:42" x14ac:dyDescent="0.25">
      <c r="A90" s="28" t="s">
        <v>65</v>
      </c>
      <c r="B90" s="81" t="s">
        <v>189</v>
      </c>
      <c r="C90" s="23">
        <v>0</v>
      </c>
      <c r="D90" s="23">
        <v>0</v>
      </c>
      <c r="E90" s="23">
        <v>0</v>
      </c>
      <c r="F90" s="23">
        <v>0</v>
      </c>
      <c r="G90" s="23">
        <v>100000</v>
      </c>
      <c r="H90" s="23">
        <v>0</v>
      </c>
      <c r="I90" s="50">
        <v>0</v>
      </c>
      <c r="AH90"/>
      <c r="AI90"/>
      <c r="AJ90"/>
      <c r="AK90"/>
      <c r="AL90"/>
      <c r="AM90"/>
      <c r="AN90"/>
    </row>
    <row r="91" spans="1:42" ht="15" customHeight="1" x14ac:dyDescent="0.25">
      <c r="A91" s="254" t="s">
        <v>66</v>
      </c>
      <c r="B91" s="258" t="s">
        <v>510</v>
      </c>
      <c r="C91" s="38">
        <f>SUM(C84:C90)</f>
        <v>552637</v>
      </c>
      <c r="D91" s="38">
        <f>SUM(D84:D90)</f>
        <v>0</v>
      </c>
      <c r="E91" s="38">
        <f t="shared" ref="E91:H91" si="14">SUM(E84:E90)</f>
        <v>960289</v>
      </c>
      <c r="F91" s="38">
        <f t="shared" ref="F91" si="15">SUM(F84:F90)</f>
        <v>1256583</v>
      </c>
      <c r="G91" s="38">
        <f t="shared" si="14"/>
        <v>33564846</v>
      </c>
      <c r="H91" s="38">
        <f t="shared" si="14"/>
        <v>337365</v>
      </c>
      <c r="I91" s="98">
        <f t="shared" ref="I91" si="16">SUM(I84:I90)</f>
        <v>458250</v>
      </c>
      <c r="AH91"/>
      <c r="AI91"/>
      <c r="AJ91"/>
      <c r="AK91"/>
      <c r="AL91"/>
      <c r="AM91"/>
      <c r="AN91"/>
    </row>
    <row r="92" spans="1:42" ht="15" customHeight="1" x14ac:dyDescent="0.25">
      <c r="A92" s="28" t="s">
        <v>67</v>
      </c>
      <c r="B92" s="81" t="s">
        <v>190</v>
      </c>
      <c r="C92" s="23">
        <v>0</v>
      </c>
      <c r="D92" s="23">
        <v>1120734</v>
      </c>
      <c r="E92" s="23">
        <v>6072433</v>
      </c>
      <c r="F92" s="23">
        <v>8194941</v>
      </c>
      <c r="G92" s="23">
        <v>0</v>
      </c>
      <c r="H92" s="23">
        <v>0</v>
      </c>
      <c r="I92" s="50">
        <v>0</v>
      </c>
      <c r="AH92"/>
      <c r="AI92"/>
      <c r="AJ92"/>
      <c r="AK92"/>
      <c r="AL92"/>
      <c r="AM92"/>
      <c r="AN92"/>
    </row>
    <row r="93" spans="1:42" ht="15" customHeight="1" x14ac:dyDescent="0.25">
      <c r="A93" s="20" t="s">
        <v>68</v>
      </c>
      <c r="B93" s="81" t="s">
        <v>191</v>
      </c>
      <c r="C93" s="23">
        <v>0</v>
      </c>
      <c r="D93" s="23">
        <v>11596129</v>
      </c>
      <c r="E93" s="23">
        <v>131348103</v>
      </c>
      <c r="F93" s="23">
        <v>23733150</v>
      </c>
      <c r="G93" s="23">
        <v>60008</v>
      </c>
      <c r="H93" s="23">
        <v>0</v>
      </c>
      <c r="I93" s="50">
        <v>0</v>
      </c>
      <c r="AH93"/>
      <c r="AI93"/>
      <c r="AJ93"/>
      <c r="AK93"/>
      <c r="AL93"/>
      <c r="AM93"/>
      <c r="AN93"/>
    </row>
    <row r="94" spans="1:42" ht="24" x14ac:dyDescent="0.25">
      <c r="A94" s="20" t="s">
        <v>122</v>
      </c>
      <c r="B94" s="81" t="s">
        <v>683</v>
      </c>
      <c r="C94" s="23">
        <v>0</v>
      </c>
      <c r="D94" s="23">
        <v>0</v>
      </c>
      <c r="E94" s="23">
        <v>0</v>
      </c>
      <c r="F94" s="23">
        <v>505811</v>
      </c>
      <c r="G94" s="23">
        <v>0</v>
      </c>
      <c r="H94" s="23">
        <v>0</v>
      </c>
      <c r="I94" s="50">
        <v>0</v>
      </c>
      <c r="AH94"/>
      <c r="AI94"/>
      <c r="AJ94"/>
      <c r="AK94"/>
      <c r="AL94"/>
      <c r="AM94"/>
      <c r="AN94"/>
    </row>
    <row r="95" spans="1:42" ht="15.75" customHeight="1" x14ac:dyDescent="0.25">
      <c r="A95" s="254">
        <v>12</v>
      </c>
      <c r="B95" s="258" t="s">
        <v>908</v>
      </c>
      <c r="C95" s="38">
        <f t="shared" ref="C95:I95" si="17">SUM(C92:C94)</f>
        <v>0</v>
      </c>
      <c r="D95" s="38">
        <f t="shared" si="17"/>
        <v>12716863</v>
      </c>
      <c r="E95" s="38">
        <f t="shared" si="17"/>
        <v>137420536</v>
      </c>
      <c r="F95" s="38">
        <f t="shared" si="17"/>
        <v>32433902</v>
      </c>
      <c r="G95" s="38">
        <f t="shared" si="17"/>
        <v>60008</v>
      </c>
      <c r="H95" s="38">
        <f t="shared" si="17"/>
        <v>0</v>
      </c>
      <c r="I95" s="98">
        <f t="shared" si="17"/>
        <v>0</v>
      </c>
      <c r="AH95"/>
      <c r="AI95"/>
      <c r="AJ95"/>
      <c r="AK95"/>
      <c r="AL95"/>
      <c r="AM95"/>
      <c r="AN95"/>
    </row>
    <row r="96" spans="1:42" ht="15.75" customHeight="1" x14ac:dyDescent="0.25">
      <c r="A96" s="557">
        <v>13</v>
      </c>
      <c r="B96" s="82" t="s">
        <v>909</v>
      </c>
      <c r="C96" s="34">
        <f t="shared" ref="C96:I96" si="18">C91+C95</f>
        <v>552637</v>
      </c>
      <c r="D96" s="34">
        <f t="shared" si="18"/>
        <v>12716863</v>
      </c>
      <c r="E96" s="34">
        <f t="shared" si="18"/>
        <v>138380825</v>
      </c>
      <c r="F96" s="34">
        <f t="shared" si="18"/>
        <v>33690485</v>
      </c>
      <c r="G96" s="34">
        <f t="shared" si="18"/>
        <v>33624854</v>
      </c>
      <c r="H96" s="34">
        <f t="shared" si="18"/>
        <v>337365</v>
      </c>
      <c r="I96" s="72">
        <f t="shared" si="18"/>
        <v>458250</v>
      </c>
      <c r="AH96"/>
      <c r="AI96"/>
      <c r="AJ96"/>
      <c r="AK96"/>
      <c r="AL96"/>
      <c r="AM96"/>
      <c r="AN96"/>
    </row>
    <row r="97" spans="1:40" ht="15" customHeight="1" x14ac:dyDescent="0.25">
      <c r="A97" s="20">
        <v>14</v>
      </c>
      <c r="B97" s="81" t="s">
        <v>511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50">
        <v>0</v>
      </c>
      <c r="AH97"/>
      <c r="AI97"/>
      <c r="AJ97"/>
      <c r="AK97"/>
      <c r="AL97"/>
      <c r="AM97"/>
      <c r="AN97"/>
    </row>
    <row r="98" spans="1:40" ht="15" customHeight="1" x14ac:dyDescent="0.25">
      <c r="A98" s="28">
        <v>15</v>
      </c>
      <c r="B98" s="81" t="s">
        <v>192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50">
        <v>0</v>
      </c>
      <c r="AH98"/>
      <c r="AI98"/>
      <c r="AJ98"/>
      <c r="AK98"/>
      <c r="AL98"/>
      <c r="AM98"/>
      <c r="AN98"/>
    </row>
    <row r="99" spans="1:40" ht="15" customHeight="1" x14ac:dyDescent="0.25">
      <c r="A99" s="254">
        <v>16</v>
      </c>
      <c r="B99" s="258" t="s">
        <v>910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98">
        <v>0</v>
      </c>
      <c r="AH99"/>
      <c r="AI99"/>
      <c r="AJ99"/>
      <c r="AK99"/>
      <c r="AL99"/>
      <c r="AM99"/>
      <c r="AN99"/>
    </row>
    <row r="100" spans="1:40" ht="15" customHeight="1" x14ac:dyDescent="0.25">
      <c r="A100" s="494">
        <v>17</v>
      </c>
      <c r="B100" s="495" t="s">
        <v>911</v>
      </c>
      <c r="C100" s="493">
        <f t="shared" ref="C100:I100" si="19">C96+C99</f>
        <v>552637</v>
      </c>
      <c r="D100" s="493">
        <f t="shared" si="19"/>
        <v>12716863</v>
      </c>
      <c r="E100" s="493">
        <f t="shared" si="19"/>
        <v>138380825</v>
      </c>
      <c r="F100" s="493">
        <f t="shared" si="19"/>
        <v>33690485</v>
      </c>
      <c r="G100" s="493">
        <f t="shared" si="19"/>
        <v>33624854</v>
      </c>
      <c r="H100" s="493">
        <f t="shared" si="19"/>
        <v>337365</v>
      </c>
      <c r="I100" s="530">
        <f t="shared" si="19"/>
        <v>458250</v>
      </c>
      <c r="AH100"/>
      <c r="AI100"/>
      <c r="AJ100"/>
      <c r="AK100"/>
      <c r="AL100"/>
      <c r="AM100"/>
      <c r="AN100"/>
    </row>
    <row r="101" spans="1:40" ht="15" customHeight="1" thickBot="1" x14ac:dyDescent="0.3">
      <c r="A101" s="93">
        <v>18</v>
      </c>
      <c r="B101" s="84" t="s">
        <v>193</v>
      </c>
      <c r="C101" s="27">
        <v>0</v>
      </c>
      <c r="D101" s="27">
        <v>0</v>
      </c>
      <c r="E101" s="27">
        <v>0</v>
      </c>
      <c r="F101" s="27">
        <v>0</v>
      </c>
      <c r="G101" s="27">
        <v>3</v>
      </c>
      <c r="H101" s="27">
        <v>0</v>
      </c>
      <c r="I101" s="51">
        <v>0</v>
      </c>
      <c r="AH101"/>
      <c r="AI101"/>
      <c r="AJ101"/>
      <c r="AK101"/>
      <c r="AL101"/>
      <c r="AM101"/>
      <c r="AN101"/>
    </row>
    <row r="102" spans="1:40" ht="13.2" thickTop="1" x14ac:dyDescent="0.25"/>
    <row r="103" spans="1:40" x14ac:dyDescent="0.25">
      <c r="J103" s="5" t="str">
        <f>J51</f>
        <v>20. melléklet folytatása</v>
      </c>
    </row>
    <row r="104" spans="1:40" x14ac:dyDescent="0.25">
      <c r="A104" s="4"/>
      <c r="B104" s="8"/>
      <c r="C104" s="8"/>
      <c r="D104" s="8"/>
      <c r="E104" s="8"/>
      <c r="F104" s="8"/>
      <c r="G104" s="8"/>
      <c r="H104" s="8"/>
      <c r="I104" s="8"/>
      <c r="J104" s="5" t="str">
        <f>J27</f>
        <v>a  6/2021. (V.28.) önkormányzati rendelethez</v>
      </c>
    </row>
    <row r="105" spans="1:40" x14ac:dyDescent="0.25">
      <c r="A105" s="8"/>
      <c r="B105" s="998"/>
      <c r="C105" s="998"/>
      <c r="D105" s="998"/>
      <c r="E105" s="998"/>
      <c r="F105" s="998"/>
      <c r="G105" s="998"/>
      <c r="H105" s="998"/>
      <c r="I105" s="998"/>
      <c r="J105" s="998"/>
    </row>
    <row r="106" spans="1:40" x14ac:dyDescent="0.25">
      <c r="A106" s="1009" t="s">
        <v>783</v>
      </c>
      <c r="B106" s="1009"/>
      <c r="C106" s="1009"/>
      <c r="D106" s="1009"/>
      <c r="E106" s="1009"/>
      <c r="F106" s="1009"/>
      <c r="G106" s="1009"/>
      <c r="H106" s="1009"/>
      <c r="I106" s="1009"/>
      <c r="J106" s="1009"/>
    </row>
    <row r="107" spans="1:40" ht="13.2" thickBot="1" x14ac:dyDescent="0.3">
      <c r="A107" s="998"/>
      <c r="B107" s="10"/>
      <c r="C107" s="10"/>
      <c r="D107" s="5" t="s">
        <v>520</v>
      </c>
      <c r="E107" s="10"/>
      <c r="AJ107"/>
      <c r="AK107"/>
      <c r="AL107"/>
      <c r="AM107"/>
      <c r="AN107"/>
    </row>
    <row r="108" spans="1:40" ht="49.2" thickTop="1" thickBot="1" x14ac:dyDescent="0.3">
      <c r="A108" s="260" t="s">
        <v>138</v>
      </c>
      <c r="B108" s="114" t="s">
        <v>120</v>
      </c>
      <c r="C108" s="114" t="s">
        <v>679</v>
      </c>
      <c r="D108" s="115" t="s">
        <v>738</v>
      </c>
      <c r="AJ108"/>
      <c r="AK108"/>
      <c r="AL108"/>
      <c r="AM108"/>
      <c r="AN108"/>
    </row>
    <row r="109" spans="1:40" ht="13.2" thickTop="1" x14ac:dyDescent="0.25">
      <c r="A109" s="28" t="s">
        <v>59</v>
      </c>
      <c r="B109" s="80" t="s">
        <v>38</v>
      </c>
      <c r="C109" s="62">
        <v>0</v>
      </c>
      <c r="D109" s="246">
        <v>0</v>
      </c>
      <c r="AJ109"/>
      <c r="AK109"/>
      <c r="AL109"/>
      <c r="AM109"/>
      <c r="AN109"/>
    </row>
    <row r="110" spans="1:40" ht="24" x14ac:dyDescent="0.25">
      <c r="A110" s="20" t="s">
        <v>60</v>
      </c>
      <c r="B110" s="81" t="s">
        <v>269</v>
      </c>
      <c r="C110" s="23">
        <v>0</v>
      </c>
      <c r="D110" s="50">
        <v>0</v>
      </c>
      <c r="AJ110"/>
      <c r="AK110"/>
      <c r="AL110"/>
      <c r="AM110"/>
      <c r="AN110"/>
    </row>
    <row r="111" spans="1:40" x14ac:dyDescent="0.25">
      <c r="A111" s="28" t="s">
        <v>61</v>
      </c>
      <c r="B111" s="81" t="s">
        <v>39</v>
      </c>
      <c r="C111" s="23">
        <v>909701</v>
      </c>
      <c r="D111" s="50">
        <v>0</v>
      </c>
      <c r="AJ111"/>
      <c r="AK111"/>
      <c r="AL111"/>
      <c r="AM111"/>
      <c r="AN111"/>
    </row>
    <row r="112" spans="1:40" x14ac:dyDescent="0.25">
      <c r="A112" s="20" t="s">
        <v>62</v>
      </c>
      <c r="B112" s="81" t="s">
        <v>40</v>
      </c>
      <c r="C112" s="23">
        <v>0</v>
      </c>
      <c r="D112" s="50">
        <v>0</v>
      </c>
      <c r="AJ112"/>
      <c r="AK112"/>
      <c r="AL112"/>
      <c r="AM112"/>
      <c r="AN112"/>
    </row>
    <row r="113" spans="1:40" x14ac:dyDescent="0.25">
      <c r="A113" s="28" t="s">
        <v>63</v>
      </c>
      <c r="B113" s="81" t="s">
        <v>187</v>
      </c>
      <c r="C113" s="23">
        <v>0</v>
      </c>
      <c r="D113" s="50">
        <v>0</v>
      </c>
      <c r="AJ113"/>
      <c r="AK113"/>
      <c r="AL113"/>
      <c r="AM113"/>
      <c r="AN113"/>
    </row>
    <row r="114" spans="1:40" x14ac:dyDescent="0.25">
      <c r="A114" s="20" t="s">
        <v>64</v>
      </c>
      <c r="B114" s="81" t="s">
        <v>188</v>
      </c>
      <c r="C114" s="23">
        <v>0</v>
      </c>
      <c r="D114" s="50">
        <v>0</v>
      </c>
      <c r="AJ114"/>
      <c r="AK114"/>
      <c r="AL114"/>
      <c r="AM114"/>
      <c r="AN114"/>
    </row>
    <row r="115" spans="1:40" x14ac:dyDescent="0.25">
      <c r="A115" s="28" t="s">
        <v>65</v>
      </c>
      <c r="B115" s="81" t="s">
        <v>189</v>
      </c>
      <c r="C115" s="23">
        <v>0</v>
      </c>
      <c r="D115" s="50">
        <v>5661640</v>
      </c>
      <c r="AJ115"/>
      <c r="AK115"/>
      <c r="AL115"/>
      <c r="AM115"/>
      <c r="AN115"/>
    </row>
    <row r="116" spans="1:40" x14ac:dyDescent="0.25">
      <c r="A116" s="254" t="s">
        <v>66</v>
      </c>
      <c r="B116" s="258" t="s">
        <v>510</v>
      </c>
      <c r="C116" s="38">
        <f>SUM(C109:C115)</f>
        <v>909701</v>
      </c>
      <c r="D116" s="98">
        <f t="shared" ref="D116" si="20">SUM(D109:D115)</f>
        <v>5661640</v>
      </c>
      <c r="AJ116"/>
      <c r="AK116"/>
      <c r="AL116"/>
      <c r="AM116"/>
      <c r="AN116"/>
    </row>
    <row r="117" spans="1:40" x14ac:dyDescent="0.25">
      <c r="A117" s="28" t="s">
        <v>67</v>
      </c>
      <c r="B117" s="81" t="s">
        <v>190</v>
      </c>
      <c r="C117" s="23">
        <v>0</v>
      </c>
      <c r="D117" s="50">
        <v>0</v>
      </c>
      <c r="AJ117"/>
      <c r="AK117"/>
      <c r="AL117"/>
      <c r="AM117"/>
      <c r="AN117"/>
    </row>
    <row r="118" spans="1:40" x14ac:dyDescent="0.25">
      <c r="A118" s="20" t="s">
        <v>68</v>
      </c>
      <c r="B118" s="81" t="s">
        <v>191</v>
      </c>
      <c r="C118" s="23">
        <v>0</v>
      </c>
      <c r="D118" s="50">
        <v>0</v>
      </c>
      <c r="AJ118"/>
      <c r="AK118"/>
      <c r="AL118"/>
      <c r="AM118"/>
      <c r="AN118"/>
    </row>
    <row r="119" spans="1:40" ht="24" x14ac:dyDescent="0.25">
      <c r="A119" s="20" t="s">
        <v>122</v>
      </c>
      <c r="B119" s="81" t="s">
        <v>683</v>
      </c>
      <c r="C119" s="23">
        <v>0</v>
      </c>
      <c r="D119" s="50">
        <v>0</v>
      </c>
      <c r="AJ119"/>
      <c r="AK119"/>
      <c r="AL119"/>
      <c r="AM119"/>
      <c r="AN119"/>
    </row>
    <row r="120" spans="1:40" x14ac:dyDescent="0.25">
      <c r="A120" s="254">
        <v>12</v>
      </c>
      <c r="B120" s="258" t="s">
        <v>908</v>
      </c>
      <c r="C120" s="38">
        <f>SUM(C117:C119)</f>
        <v>0</v>
      </c>
      <c r="D120" s="98">
        <f>SUM(D117:D119)</f>
        <v>0</v>
      </c>
      <c r="AJ120"/>
      <c r="AK120"/>
      <c r="AL120"/>
      <c r="AM120"/>
      <c r="AN120"/>
    </row>
    <row r="121" spans="1:40" x14ac:dyDescent="0.25">
      <c r="A121" s="557">
        <v>13</v>
      </c>
      <c r="B121" s="82" t="s">
        <v>909</v>
      </c>
      <c r="C121" s="34">
        <f>C116+C120</f>
        <v>909701</v>
      </c>
      <c r="D121" s="72">
        <f>D116+D120</f>
        <v>5661640</v>
      </c>
      <c r="AJ121"/>
      <c r="AK121"/>
      <c r="AL121"/>
      <c r="AM121"/>
      <c r="AN121"/>
    </row>
    <row r="122" spans="1:40" x14ac:dyDescent="0.25">
      <c r="A122" s="20">
        <v>14</v>
      </c>
      <c r="B122" s="81" t="s">
        <v>511</v>
      </c>
      <c r="C122" s="23">
        <v>0</v>
      </c>
      <c r="D122" s="50">
        <v>0</v>
      </c>
      <c r="AJ122"/>
      <c r="AK122"/>
      <c r="AL122"/>
      <c r="AM122"/>
      <c r="AN122"/>
    </row>
    <row r="123" spans="1:40" x14ac:dyDescent="0.25">
      <c r="A123" s="28">
        <v>15</v>
      </c>
      <c r="B123" s="81" t="s">
        <v>192</v>
      </c>
      <c r="C123" s="23">
        <v>0</v>
      </c>
      <c r="D123" s="50">
        <v>0</v>
      </c>
      <c r="AJ123"/>
      <c r="AK123"/>
      <c r="AL123"/>
      <c r="AM123"/>
      <c r="AN123"/>
    </row>
    <row r="124" spans="1:40" x14ac:dyDescent="0.25">
      <c r="A124" s="254">
        <v>16</v>
      </c>
      <c r="B124" s="258" t="s">
        <v>910</v>
      </c>
      <c r="C124" s="38">
        <v>0</v>
      </c>
      <c r="D124" s="98">
        <v>0</v>
      </c>
      <c r="AJ124"/>
      <c r="AK124"/>
      <c r="AL124"/>
      <c r="AM124"/>
      <c r="AN124"/>
    </row>
    <row r="125" spans="1:40" x14ac:dyDescent="0.25">
      <c r="A125" s="494">
        <v>17</v>
      </c>
      <c r="B125" s="495" t="s">
        <v>911</v>
      </c>
      <c r="C125" s="493">
        <f t="shared" ref="C125:D125" si="21">C121+C124</f>
        <v>909701</v>
      </c>
      <c r="D125" s="530">
        <f t="shared" si="21"/>
        <v>5661640</v>
      </c>
      <c r="AJ125"/>
      <c r="AK125"/>
      <c r="AL125"/>
      <c r="AM125"/>
      <c r="AN125"/>
    </row>
    <row r="126" spans="1:40" ht="13.2" thickBot="1" x14ac:dyDescent="0.3">
      <c r="A126" s="93">
        <v>18</v>
      </c>
      <c r="B126" s="84" t="s">
        <v>193</v>
      </c>
      <c r="C126" s="27">
        <v>0</v>
      </c>
      <c r="D126" s="51">
        <v>0</v>
      </c>
      <c r="AJ126"/>
      <c r="AK126"/>
      <c r="AL126"/>
      <c r="AM126"/>
      <c r="AN126"/>
    </row>
    <row r="127" spans="1:40" ht="13.2" thickTop="1" x14ac:dyDescent="0.25"/>
  </sheetData>
  <mergeCells count="5">
    <mergeCell ref="A4:J4"/>
    <mergeCell ref="A81:J81"/>
    <mergeCell ref="A29:J29"/>
    <mergeCell ref="A54:J54"/>
    <mergeCell ref="A106:J106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r:id="rId1"/>
  <headerFooter alignWithMargins="0"/>
  <rowBreaks count="4" manualBreakCount="4">
    <brk id="25" max="9" man="1"/>
    <brk id="50" max="9" man="1"/>
    <brk id="77" max="9" man="1"/>
    <brk id="102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56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9" width="10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9" ht="13.5" customHeight="1" x14ac:dyDescent="0.25">
      <c r="A1" s="4"/>
      <c r="B1" s="4"/>
      <c r="C1" s="4"/>
      <c r="D1" s="4"/>
      <c r="E1" s="4"/>
      <c r="F1" s="4"/>
      <c r="I1" s="5" t="s">
        <v>475</v>
      </c>
    </row>
    <row r="2" spans="1:9" ht="13.5" customHeight="1" x14ac:dyDescent="0.25">
      <c r="A2" s="4"/>
      <c r="B2" s="4"/>
      <c r="C2" s="4"/>
      <c r="D2" s="4"/>
      <c r="E2" s="4"/>
      <c r="F2" s="4"/>
      <c r="I2" s="5" t="str">
        <f>'1.d sz. melléklet'!F2</f>
        <v>a  6/2021. (V.28.) önkormányzati rendelethez</v>
      </c>
    </row>
    <row r="3" spans="1:9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9" ht="15" customHeight="1" x14ac:dyDescent="0.25">
      <c r="A4" s="1009" t="s">
        <v>782</v>
      </c>
      <c r="B4" s="1009"/>
      <c r="C4" s="1009"/>
      <c r="D4" s="1009"/>
      <c r="E4" s="1009"/>
      <c r="F4" s="1009"/>
      <c r="G4" s="1009"/>
      <c r="H4" s="1009"/>
      <c r="I4" s="1009"/>
    </row>
    <row r="5" spans="1:9" ht="15" customHeight="1" thickBot="1" x14ac:dyDescent="0.3">
      <c r="A5" s="10"/>
      <c r="B5" s="10"/>
      <c r="C5" s="10"/>
      <c r="D5" s="10"/>
      <c r="E5" s="10"/>
      <c r="F5" s="10"/>
      <c r="H5" s="5"/>
      <c r="I5" s="5" t="s">
        <v>520</v>
      </c>
    </row>
    <row r="6" spans="1:9" s="2" customFormat="1" ht="83.25" customHeight="1" thickTop="1" thickBot="1" x14ac:dyDescent="0.3">
      <c r="A6" s="260" t="s">
        <v>138</v>
      </c>
      <c r="B6" s="114" t="s">
        <v>120</v>
      </c>
      <c r="C6" s="86" t="s">
        <v>194</v>
      </c>
      <c r="D6" s="86" t="s">
        <v>172</v>
      </c>
      <c r="E6" s="86" t="s">
        <v>217</v>
      </c>
      <c r="F6" s="86" t="s">
        <v>215</v>
      </c>
      <c r="G6" s="86" t="s">
        <v>216</v>
      </c>
      <c r="H6" s="86" t="s">
        <v>173</v>
      </c>
      <c r="I6" s="115" t="s">
        <v>176</v>
      </c>
    </row>
    <row r="7" spans="1:9" s="1" customFormat="1" ht="15" customHeight="1" thickTop="1" x14ac:dyDescent="0.25">
      <c r="A7" s="43" t="s">
        <v>59</v>
      </c>
      <c r="B7" s="44" t="s">
        <v>198</v>
      </c>
      <c r="C7" s="62">
        <v>0</v>
      </c>
      <c r="D7" s="62">
        <v>0</v>
      </c>
      <c r="E7" s="62">
        <v>0</v>
      </c>
      <c r="F7" s="62">
        <v>0</v>
      </c>
      <c r="G7" s="62">
        <v>82896040</v>
      </c>
      <c r="H7" s="62">
        <v>0</v>
      </c>
      <c r="I7" s="704">
        <v>0</v>
      </c>
    </row>
    <row r="8" spans="1:9" s="1" customFormat="1" ht="24" x14ac:dyDescent="0.25">
      <c r="A8" s="21" t="s">
        <v>60</v>
      </c>
      <c r="B8" s="22" t="s">
        <v>199</v>
      </c>
      <c r="C8" s="23">
        <v>3332227</v>
      </c>
      <c r="D8" s="23">
        <v>0</v>
      </c>
      <c r="E8" s="23">
        <v>0</v>
      </c>
      <c r="F8" s="23">
        <v>285364</v>
      </c>
      <c r="G8" s="23">
        <v>0</v>
      </c>
      <c r="H8" s="23">
        <v>0</v>
      </c>
      <c r="I8" s="705">
        <v>0</v>
      </c>
    </row>
    <row r="9" spans="1:9" s="1" customFormat="1" ht="24" x14ac:dyDescent="0.25">
      <c r="A9" s="36" t="s">
        <v>61</v>
      </c>
      <c r="B9" s="37" t="s">
        <v>512</v>
      </c>
      <c r="C9" s="38">
        <f>SUM(C7:C8)</f>
        <v>3332227</v>
      </c>
      <c r="D9" s="38">
        <f t="shared" ref="D9:E9" si="0">SUM(D7:D8)</f>
        <v>0</v>
      </c>
      <c r="E9" s="38">
        <f t="shared" si="0"/>
        <v>0</v>
      </c>
      <c r="F9" s="38">
        <f t="shared" ref="F9:G9" si="1">SUM(F7:F8)</f>
        <v>285364</v>
      </c>
      <c r="G9" s="38">
        <f t="shared" si="1"/>
        <v>82896040</v>
      </c>
      <c r="H9" s="38">
        <f>SUM(H7:H8)</f>
        <v>0</v>
      </c>
      <c r="I9" s="706">
        <f>SUM(I7:I8)</f>
        <v>0</v>
      </c>
    </row>
    <row r="10" spans="1:9" s="65" customFormat="1" ht="15" customHeight="1" x14ac:dyDescent="0.25">
      <c r="A10" s="999" t="s">
        <v>62</v>
      </c>
      <c r="B10" s="1000" t="s">
        <v>200</v>
      </c>
      <c r="C10" s="23">
        <v>0</v>
      </c>
      <c r="D10" s="23">
        <v>0</v>
      </c>
      <c r="E10" s="23">
        <v>0</v>
      </c>
      <c r="F10" s="23">
        <v>0</v>
      </c>
      <c r="G10" s="23">
        <v>195000</v>
      </c>
      <c r="H10" s="23">
        <v>0</v>
      </c>
      <c r="I10" s="705">
        <v>0</v>
      </c>
    </row>
    <row r="11" spans="1:9" s="1" customFormat="1" ht="24" x14ac:dyDescent="0.25">
      <c r="A11" s="999" t="s">
        <v>63</v>
      </c>
      <c r="B11" s="22" t="s">
        <v>201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705">
        <v>0</v>
      </c>
    </row>
    <row r="12" spans="1:9" s="1" customFormat="1" ht="24" x14ac:dyDescent="0.25">
      <c r="A12" s="36" t="s">
        <v>64</v>
      </c>
      <c r="B12" s="37" t="s">
        <v>917</v>
      </c>
      <c r="C12" s="38">
        <f>SUM(C10:C11)</f>
        <v>0</v>
      </c>
      <c r="D12" s="38">
        <f t="shared" ref="D12:H12" si="2">SUM(D10:D11)</f>
        <v>0</v>
      </c>
      <c r="E12" s="38">
        <f t="shared" si="2"/>
        <v>0</v>
      </c>
      <c r="F12" s="38">
        <f t="shared" si="2"/>
        <v>0</v>
      </c>
      <c r="G12" s="38">
        <f t="shared" si="2"/>
        <v>195000</v>
      </c>
      <c r="H12" s="38">
        <f t="shared" si="2"/>
        <v>0</v>
      </c>
      <c r="I12" s="706">
        <f>SUM(I10:I11)</f>
        <v>0</v>
      </c>
    </row>
    <row r="13" spans="1:9" s="1" customFormat="1" ht="15" customHeight="1" x14ac:dyDescent="0.25">
      <c r="A13" s="544" t="s">
        <v>65</v>
      </c>
      <c r="B13" s="22" t="s">
        <v>202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705">
        <v>0</v>
      </c>
    </row>
    <row r="14" spans="1:9" s="1" customFormat="1" ht="15" customHeight="1" x14ac:dyDescent="0.25">
      <c r="A14" s="544" t="s">
        <v>66</v>
      </c>
      <c r="B14" s="22" t="s">
        <v>203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705">
        <v>0</v>
      </c>
    </row>
    <row r="15" spans="1:9" s="1" customFormat="1" ht="15" customHeight="1" x14ac:dyDescent="0.25">
      <c r="A15" s="544" t="s">
        <v>67</v>
      </c>
      <c r="B15" s="22" t="s">
        <v>204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705">
        <v>0</v>
      </c>
    </row>
    <row r="16" spans="1:9" s="1" customFormat="1" ht="15" customHeight="1" x14ac:dyDescent="0.25">
      <c r="A16" s="779" t="s">
        <v>68</v>
      </c>
      <c r="B16" s="37" t="s">
        <v>918</v>
      </c>
      <c r="C16" s="38">
        <f>SUM(C13:C15)</f>
        <v>0</v>
      </c>
      <c r="D16" s="38">
        <f t="shared" ref="D16:E16" si="3">SUM(D13:D15)</f>
        <v>0</v>
      </c>
      <c r="E16" s="38">
        <f t="shared" si="3"/>
        <v>0</v>
      </c>
      <c r="F16" s="38">
        <f t="shared" ref="F16:G16" si="4">SUM(F13:F15)</f>
        <v>0</v>
      </c>
      <c r="G16" s="38">
        <f t="shared" si="4"/>
        <v>0</v>
      </c>
      <c r="H16" s="38">
        <f>SUM(H13:H15)</f>
        <v>0</v>
      </c>
      <c r="I16" s="706">
        <f>SUM(I13:I15)</f>
        <v>0</v>
      </c>
    </row>
    <row r="17" spans="1:9" s="97" customFormat="1" ht="15" customHeight="1" x14ac:dyDescent="0.25">
      <c r="A17" s="21">
        <v>11</v>
      </c>
      <c r="B17" s="22" t="s">
        <v>205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705">
        <v>0</v>
      </c>
    </row>
    <row r="18" spans="1:9" s="97" customFormat="1" ht="15" customHeight="1" x14ac:dyDescent="0.25">
      <c r="A18" s="21">
        <v>12</v>
      </c>
      <c r="B18" s="22" t="s">
        <v>206</v>
      </c>
      <c r="C18" s="23">
        <v>820787</v>
      </c>
      <c r="D18" s="23">
        <v>85000</v>
      </c>
      <c r="E18" s="23">
        <v>2610888</v>
      </c>
      <c r="F18" s="23">
        <v>2382280</v>
      </c>
      <c r="G18" s="23">
        <v>0</v>
      </c>
      <c r="H18" s="23">
        <v>0</v>
      </c>
      <c r="I18" s="705">
        <v>0</v>
      </c>
    </row>
    <row r="19" spans="1:9" s="97" customFormat="1" ht="15" customHeight="1" x14ac:dyDescent="0.25">
      <c r="A19" s="999">
        <v>13</v>
      </c>
      <c r="B19" s="22" t="s">
        <v>207</v>
      </c>
      <c r="C19" s="23">
        <v>342734</v>
      </c>
      <c r="D19" s="23">
        <v>0</v>
      </c>
      <c r="E19" s="23">
        <v>278185</v>
      </c>
      <c r="F19" s="23">
        <v>0</v>
      </c>
      <c r="G19" s="23">
        <v>0</v>
      </c>
      <c r="H19" s="23">
        <v>0</v>
      </c>
      <c r="I19" s="705">
        <v>0</v>
      </c>
    </row>
    <row r="20" spans="1:9" s="65" customFormat="1" ht="15" customHeight="1" x14ac:dyDescent="0.25">
      <c r="A20" s="999">
        <v>14</v>
      </c>
      <c r="B20" s="22" t="s">
        <v>208</v>
      </c>
      <c r="C20" s="23">
        <v>5849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705">
        <v>8729162</v>
      </c>
    </row>
    <row r="21" spans="1:9" s="1" customFormat="1" ht="15" customHeight="1" x14ac:dyDescent="0.25">
      <c r="A21" s="999">
        <v>15</v>
      </c>
      <c r="B21" s="22" t="s">
        <v>209</v>
      </c>
      <c r="C21" s="23">
        <v>315704</v>
      </c>
      <c r="D21" s="23">
        <v>22950</v>
      </c>
      <c r="E21" s="23">
        <v>780044</v>
      </c>
      <c r="F21" s="23">
        <v>643220</v>
      </c>
      <c r="G21" s="23">
        <v>0</v>
      </c>
      <c r="H21" s="23">
        <v>0</v>
      </c>
      <c r="I21" s="705">
        <v>2356874</v>
      </c>
    </row>
    <row r="22" spans="1:9" s="1" customFormat="1" ht="15" customHeight="1" x14ac:dyDescent="0.25">
      <c r="A22" s="999">
        <v>16</v>
      </c>
      <c r="B22" s="910" t="s">
        <v>915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05">
        <v>0</v>
      </c>
    </row>
    <row r="23" spans="1:9" s="1" customFormat="1" ht="24" x14ac:dyDescent="0.25">
      <c r="A23" s="999">
        <v>17</v>
      </c>
      <c r="B23" s="1000" t="s">
        <v>684</v>
      </c>
      <c r="C23" s="23">
        <v>3666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05">
        <v>0</v>
      </c>
    </row>
    <row r="24" spans="1:9" s="1" customFormat="1" ht="15" customHeight="1" x14ac:dyDescent="0.25">
      <c r="A24" s="999">
        <v>18</v>
      </c>
      <c r="B24" s="22" t="s">
        <v>210</v>
      </c>
      <c r="C24" s="23">
        <v>20151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705">
        <v>0</v>
      </c>
    </row>
    <row r="25" spans="1:9" s="1" customFormat="1" ht="15" customHeight="1" x14ac:dyDescent="0.25">
      <c r="A25" s="36">
        <v>19</v>
      </c>
      <c r="B25" s="37" t="s">
        <v>919</v>
      </c>
      <c r="C25" s="38">
        <f t="shared" ref="C25:H25" si="5">SUM(C17:C24)</f>
        <v>1508891</v>
      </c>
      <c r="D25" s="38">
        <f t="shared" si="5"/>
        <v>107950</v>
      </c>
      <c r="E25" s="38">
        <f t="shared" si="5"/>
        <v>3669117</v>
      </c>
      <c r="F25" s="38">
        <f t="shared" si="5"/>
        <v>3025500</v>
      </c>
      <c r="G25" s="38">
        <f t="shared" si="5"/>
        <v>0</v>
      </c>
      <c r="H25" s="38">
        <f t="shared" si="5"/>
        <v>0</v>
      </c>
      <c r="I25" s="706">
        <f t="shared" ref="I25" si="6">SUM(I17:I24)</f>
        <v>11086036</v>
      </c>
    </row>
    <row r="26" spans="1:9" s="1" customFormat="1" ht="15" customHeight="1" x14ac:dyDescent="0.25">
      <c r="A26" s="909">
        <v>20</v>
      </c>
      <c r="B26" s="910" t="s">
        <v>697</v>
      </c>
      <c r="C26" s="23">
        <v>0</v>
      </c>
      <c r="D26" s="23">
        <v>0</v>
      </c>
      <c r="E26" s="23">
        <v>24600000</v>
      </c>
      <c r="F26" s="23">
        <v>0</v>
      </c>
      <c r="G26" s="23">
        <v>0</v>
      </c>
      <c r="H26" s="23">
        <v>0</v>
      </c>
      <c r="I26" s="705">
        <v>0</v>
      </c>
    </row>
    <row r="27" spans="1:9" s="1" customFormat="1" ht="15" customHeight="1" x14ac:dyDescent="0.25">
      <c r="A27" s="999">
        <v>21</v>
      </c>
      <c r="B27" s="1000" t="s">
        <v>916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705">
        <v>0</v>
      </c>
    </row>
    <row r="28" spans="1:9" s="1" customFormat="1" ht="15" customHeight="1" x14ac:dyDescent="0.25">
      <c r="A28" s="36">
        <v>22</v>
      </c>
      <c r="B28" s="37" t="s">
        <v>920</v>
      </c>
      <c r="C28" s="38">
        <f>SUM(C26:C27)</f>
        <v>0</v>
      </c>
      <c r="D28" s="38">
        <f t="shared" ref="D28:H28" si="7">SUM(D26:D27)</f>
        <v>0</v>
      </c>
      <c r="E28" s="38">
        <f t="shared" si="7"/>
        <v>24600000</v>
      </c>
      <c r="F28" s="38">
        <f t="shared" si="7"/>
        <v>0</v>
      </c>
      <c r="G28" s="38">
        <f t="shared" si="7"/>
        <v>0</v>
      </c>
      <c r="H28" s="38">
        <f t="shared" si="7"/>
        <v>0</v>
      </c>
      <c r="I28" s="706">
        <f>SUM(I26:I27)</f>
        <v>0</v>
      </c>
    </row>
    <row r="29" spans="1:9" s="1" customFormat="1" ht="15" customHeight="1" x14ac:dyDescent="0.25">
      <c r="A29" s="21">
        <v>23</v>
      </c>
      <c r="B29" s="22" t="s">
        <v>211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705">
        <v>0</v>
      </c>
    </row>
    <row r="30" spans="1:9" s="1" customFormat="1" ht="15" customHeight="1" x14ac:dyDescent="0.25">
      <c r="A30" s="36">
        <v>24</v>
      </c>
      <c r="B30" s="37" t="s">
        <v>921</v>
      </c>
      <c r="C30" s="38">
        <v>0</v>
      </c>
      <c r="D30" s="38">
        <v>0</v>
      </c>
      <c r="E30" s="38">
        <v>0</v>
      </c>
      <c r="F30" s="38">
        <f>SUM(F29:F29)</f>
        <v>0</v>
      </c>
      <c r="G30" s="38">
        <v>0</v>
      </c>
      <c r="H30" s="38">
        <f>SUM(H29:H29)</f>
        <v>0</v>
      </c>
      <c r="I30" s="706">
        <f>SUM(I29:I29)</f>
        <v>0</v>
      </c>
    </row>
    <row r="31" spans="1:9" s="1" customFormat="1" ht="24" x14ac:dyDescent="0.25">
      <c r="A31" s="909">
        <v>25</v>
      </c>
      <c r="B31" s="910" t="s">
        <v>739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705">
        <v>0</v>
      </c>
    </row>
    <row r="32" spans="1:9" s="65" customFormat="1" ht="15" customHeight="1" x14ac:dyDescent="0.25">
      <c r="A32" s="21">
        <v>26</v>
      </c>
      <c r="B32" s="22" t="s">
        <v>212</v>
      </c>
      <c r="C32" s="23">
        <v>212235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705">
        <v>0</v>
      </c>
    </row>
    <row r="33" spans="1:22" s="1" customFormat="1" ht="24" x14ac:dyDescent="0.25">
      <c r="A33" s="36">
        <v>27</v>
      </c>
      <c r="B33" s="37" t="s">
        <v>925</v>
      </c>
      <c r="C33" s="38">
        <f>SUM(C31:C32)</f>
        <v>212235</v>
      </c>
      <c r="D33" s="38">
        <f t="shared" ref="D33:I33" si="8">SUM(D31:D32)</f>
        <v>0</v>
      </c>
      <c r="E33" s="38">
        <f t="shared" si="8"/>
        <v>0</v>
      </c>
      <c r="F33" s="38">
        <f t="shared" si="8"/>
        <v>0</v>
      </c>
      <c r="G33" s="38">
        <f t="shared" si="8"/>
        <v>0</v>
      </c>
      <c r="H33" s="38">
        <f t="shared" si="8"/>
        <v>0</v>
      </c>
      <c r="I33" s="706">
        <f t="shared" si="8"/>
        <v>0</v>
      </c>
    </row>
    <row r="34" spans="1:22" s="1" customFormat="1" ht="22.8" x14ac:dyDescent="0.25">
      <c r="A34" s="83">
        <v>28</v>
      </c>
      <c r="B34" s="82" t="s">
        <v>922</v>
      </c>
      <c r="C34" s="105">
        <f t="shared" ref="C34:I34" si="9">C9+C12+C16+C25+C28+C30+C33</f>
        <v>5053353</v>
      </c>
      <c r="D34" s="105">
        <f t="shared" si="9"/>
        <v>107950</v>
      </c>
      <c r="E34" s="105">
        <f t="shared" si="9"/>
        <v>28269117</v>
      </c>
      <c r="F34" s="105">
        <f t="shared" si="9"/>
        <v>3310864</v>
      </c>
      <c r="G34" s="105">
        <f t="shared" si="9"/>
        <v>83091040</v>
      </c>
      <c r="H34" s="105">
        <f t="shared" si="9"/>
        <v>0</v>
      </c>
      <c r="I34" s="831">
        <f t="shared" si="9"/>
        <v>11086036</v>
      </c>
    </row>
    <row r="35" spans="1:22" s="1" customFormat="1" ht="24" x14ac:dyDescent="0.25">
      <c r="A35" s="21">
        <v>29</v>
      </c>
      <c r="B35" s="22" t="s">
        <v>213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125255751</v>
      </c>
      <c r="I35" s="705">
        <v>0</v>
      </c>
    </row>
    <row r="36" spans="1:22" s="1" customFormat="1" ht="15" customHeight="1" x14ac:dyDescent="0.25">
      <c r="A36" s="21">
        <v>30</v>
      </c>
      <c r="B36" s="22" t="s">
        <v>214</v>
      </c>
      <c r="C36" s="23">
        <v>0</v>
      </c>
      <c r="D36" s="23">
        <v>0</v>
      </c>
      <c r="E36" s="23">
        <v>0</v>
      </c>
      <c r="F36" s="23">
        <v>0</v>
      </c>
      <c r="G36" s="23">
        <v>2230873</v>
      </c>
      <c r="H36" s="23">
        <v>0</v>
      </c>
      <c r="I36" s="705">
        <v>0</v>
      </c>
    </row>
    <row r="37" spans="1:22" s="1" customFormat="1" ht="15" customHeight="1" thickBot="1" x14ac:dyDescent="0.3">
      <c r="A37" s="339">
        <v>31</v>
      </c>
      <c r="B37" s="561" t="s">
        <v>923</v>
      </c>
      <c r="C37" s="562">
        <f t="shared" ref="C37:I37" si="10">SUM(C35:C36)</f>
        <v>0</v>
      </c>
      <c r="D37" s="562">
        <f t="shared" si="10"/>
        <v>0</v>
      </c>
      <c r="E37" s="562">
        <f t="shared" si="10"/>
        <v>0</v>
      </c>
      <c r="F37" s="562">
        <f t="shared" si="10"/>
        <v>0</v>
      </c>
      <c r="G37" s="562">
        <f t="shared" si="10"/>
        <v>2230873</v>
      </c>
      <c r="H37" s="562">
        <f t="shared" si="10"/>
        <v>125255751</v>
      </c>
      <c r="I37" s="871">
        <f t="shared" si="10"/>
        <v>0</v>
      </c>
    </row>
    <row r="38" spans="1:22" s="1" customFormat="1" ht="18" customHeight="1" thickTop="1" thickBot="1" x14ac:dyDescent="0.3">
      <c r="A38" s="499">
        <v>32</v>
      </c>
      <c r="B38" s="500" t="s">
        <v>924</v>
      </c>
      <c r="C38" s="564">
        <f t="shared" ref="C38:I38" si="11">C34+C37</f>
        <v>5053353</v>
      </c>
      <c r="D38" s="564">
        <f t="shared" si="11"/>
        <v>107950</v>
      </c>
      <c r="E38" s="564">
        <f t="shared" si="11"/>
        <v>28269117</v>
      </c>
      <c r="F38" s="564">
        <f t="shared" si="11"/>
        <v>3310864</v>
      </c>
      <c r="G38" s="564">
        <f t="shared" si="11"/>
        <v>85321913</v>
      </c>
      <c r="H38" s="564">
        <f t="shared" si="11"/>
        <v>125255751</v>
      </c>
      <c r="I38" s="872">
        <f t="shared" si="11"/>
        <v>11086036</v>
      </c>
    </row>
    <row r="39" spans="1:22" s="1" customFormat="1" ht="15" customHeight="1" thickTop="1" x14ac:dyDescent="0.25">
      <c r="A39" s="155"/>
      <c r="B39" s="156"/>
      <c r="C39" s="157"/>
      <c r="D39" s="157"/>
      <c r="E39" s="157"/>
      <c r="F39" s="157"/>
      <c r="G39" s="157"/>
      <c r="H39" s="157"/>
    </row>
    <row r="40" spans="1:22" ht="13.5" customHeight="1" x14ac:dyDescent="0.25">
      <c r="A40" s="4"/>
      <c r="B40" s="4"/>
      <c r="C40" s="4"/>
      <c r="D40" s="4"/>
      <c r="E40" s="4"/>
      <c r="F40" s="4"/>
      <c r="I40" s="5" t="s">
        <v>476</v>
      </c>
    </row>
    <row r="41" spans="1:22" ht="13.5" customHeight="1" x14ac:dyDescent="0.25">
      <c r="A41" s="4"/>
      <c r="B41" s="4"/>
      <c r="C41" s="4"/>
      <c r="D41" s="4"/>
      <c r="E41" s="4"/>
      <c r="F41" s="4"/>
      <c r="I41" s="5" t="str">
        <f>I2</f>
        <v>a  6/2021. (V.28.) önkormányzati rendelethez</v>
      </c>
    </row>
    <row r="42" spans="1:22" ht="13.5" customHeight="1" x14ac:dyDescent="0.25">
      <c r="A42" s="4"/>
      <c r="B42" s="4"/>
      <c r="C42" s="4"/>
      <c r="D42" s="4"/>
      <c r="E42" s="4"/>
      <c r="F42" s="4"/>
      <c r="I42" s="5"/>
    </row>
    <row r="43" spans="1:22" ht="15" customHeight="1" x14ac:dyDescent="0.25">
      <c r="A43" s="1009" t="s">
        <v>782</v>
      </c>
      <c r="B43" s="1009"/>
      <c r="C43" s="1009"/>
      <c r="D43" s="1009"/>
      <c r="E43" s="1009"/>
      <c r="F43" s="1009"/>
      <c r="G43" s="1009"/>
      <c r="H43" s="1009"/>
      <c r="I43" s="1009"/>
    </row>
    <row r="44" spans="1:22" ht="15" customHeight="1" thickBot="1" x14ac:dyDescent="0.3">
      <c r="A44" s="10"/>
      <c r="B44" s="10"/>
      <c r="C44" s="10"/>
      <c r="D44" s="10"/>
      <c r="E44" s="10"/>
      <c r="G44" s="5" t="s">
        <v>520</v>
      </c>
      <c r="U44"/>
      <c r="V44"/>
    </row>
    <row r="45" spans="1:22" ht="74.099999999999994" customHeight="1" thickTop="1" thickBot="1" x14ac:dyDescent="0.3">
      <c r="A45" s="260" t="s">
        <v>138</v>
      </c>
      <c r="B45" s="114" t="s">
        <v>120</v>
      </c>
      <c r="C45" s="710" t="s">
        <v>734</v>
      </c>
      <c r="D45" s="114" t="s">
        <v>180</v>
      </c>
      <c r="E45" s="114" t="s">
        <v>741</v>
      </c>
      <c r="F45" s="114" t="s">
        <v>477</v>
      </c>
      <c r="G45" s="703" t="s">
        <v>740</v>
      </c>
      <c r="R45"/>
      <c r="S45"/>
      <c r="T45"/>
      <c r="U45"/>
      <c r="V45"/>
    </row>
    <row r="46" spans="1:22" ht="15" customHeight="1" thickTop="1" x14ac:dyDescent="0.25">
      <c r="A46" s="43" t="s">
        <v>59</v>
      </c>
      <c r="B46" s="44" t="s">
        <v>198</v>
      </c>
      <c r="C46" s="711">
        <v>0</v>
      </c>
      <c r="D46" s="62">
        <v>0</v>
      </c>
      <c r="E46" s="62">
        <v>0</v>
      </c>
      <c r="F46" s="711">
        <v>0</v>
      </c>
      <c r="G46" s="704">
        <v>0</v>
      </c>
      <c r="R46"/>
      <c r="S46"/>
      <c r="T46"/>
      <c r="U46"/>
      <c r="V46"/>
    </row>
    <row r="47" spans="1:22" ht="24" x14ac:dyDescent="0.25">
      <c r="A47" s="909" t="s">
        <v>60</v>
      </c>
      <c r="B47" s="910" t="s">
        <v>199</v>
      </c>
      <c r="C47" s="712">
        <v>0</v>
      </c>
      <c r="D47" s="23">
        <v>1283484</v>
      </c>
      <c r="E47" s="23">
        <v>400000</v>
      </c>
      <c r="F47" s="712">
        <v>0</v>
      </c>
      <c r="G47" s="705">
        <v>0</v>
      </c>
      <c r="R47"/>
      <c r="S47"/>
      <c r="T47"/>
      <c r="U47"/>
      <c r="V47"/>
    </row>
    <row r="48" spans="1:22" ht="24" x14ac:dyDescent="0.25">
      <c r="A48" s="36" t="s">
        <v>61</v>
      </c>
      <c r="B48" s="37" t="s">
        <v>512</v>
      </c>
      <c r="C48" s="713">
        <f>SUM(C46:C47)</f>
        <v>0</v>
      </c>
      <c r="D48" s="713">
        <f t="shared" ref="D48:F48" si="12">SUM(D46:D47)</f>
        <v>1283484</v>
      </c>
      <c r="E48" s="713">
        <f t="shared" si="12"/>
        <v>400000</v>
      </c>
      <c r="F48" s="713">
        <f t="shared" si="12"/>
        <v>0</v>
      </c>
      <c r="G48" s="706">
        <v>0</v>
      </c>
      <c r="R48"/>
      <c r="S48"/>
      <c r="T48"/>
      <c r="U48"/>
      <c r="V48"/>
    </row>
    <row r="49" spans="1:22" ht="15" customHeight="1" x14ac:dyDescent="0.25">
      <c r="A49" s="999" t="s">
        <v>62</v>
      </c>
      <c r="B49" s="1000" t="s">
        <v>200</v>
      </c>
      <c r="C49" s="712">
        <v>0</v>
      </c>
      <c r="D49" s="712">
        <v>0</v>
      </c>
      <c r="E49" s="712">
        <v>0</v>
      </c>
      <c r="F49" s="712">
        <v>0</v>
      </c>
      <c r="G49" s="705">
        <v>0</v>
      </c>
      <c r="R49"/>
      <c r="S49"/>
      <c r="T49"/>
      <c r="U49"/>
      <c r="V49"/>
    </row>
    <row r="50" spans="1:22" ht="24" x14ac:dyDescent="0.25">
      <c r="A50" s="544" t="s">
        <v>63</v>
      </c>
      <c r="B50" s="910" t="s">
        <v>201</v>
      </c>
      <c r="C50" s="712">
        <v>0</v>
      </c>
      <c r="D50" s="23">
        <v>0</v>
      </c>
      <c r="E50" s="23">
        <v>0</v>
      </c>
      <c r="F50" s="712">
        <v>0</v>
      </c>
      <c r="G50" s="705">
        <v>0</v>
      </c>
      <c r="R50"/>
      <c r="S50"/>
      <c r="T50"/>
      <c r="U50"/>
      <c r="V50"/>
    </row>
    <row r="51" spans="1:22" ht="24" x14ac:dyDescent="0.25">
      <c r="A51" s="779" t="s">
        <v>64</v>
      </c>
      <c r="B51" s="37" t="s">
        <v>917</v>
      </c>
      <c r="C51" s="713">
        <f>SUM(C49:C50)</f>
        <v>0</v>
      </c>
      <c r="D51" s="713">
        <f t="shared" ref="D51:F51" si="13">SUM(D49:D50)</f>
        <v>0</v>
      </c>
      <c r="E51" s="713">
        <f t="shared" si="13"/>
        <v>0</v>
      </c>
      <c r="F51" s="713">
        <f t="shared" si="13"/>
        <v>0</v>
      </c>
      <c r="G51" s="706">
        <f>SUM(G49:G50)</f>
        <v>0</v>
      </c>
      <c r="R51"/>
      <c r="S51"/>
      <c r="T51"/>
      <c r="U51"/>
      <c r="V51"/>
    </row>
    <row r="52" spans="1:22" ht="15" customHeight="1" x14ac:dyDescent="0.25">
      <c r="A52" s="544" t="s">
        <v>65</v>
      </c>
      <c r="B52" s="910" t="s">
        <v>202</v>
      </c>
      <c r="C52" s="712">
        <v>0</v>
      </c>
      <c r="D52" s="23">
        <v>0</v>
      </c>
      <c r="E52" s="23">
        <v>0</v>
      </c>
      <c r="F52" s="712">
        <v>0</v>
      </c>
      <c r="G52" s="705">
        <v>57612853</v>
      </c>
      <c r="R52"/>
      <c r="S52"/>
      <c r="T52"/>
      <c r="U52"/>
      <c r="V52"/>
    </row>
    <row r="53" spans="1:22" ht="15" customHeight="1" x14ac:dyDescent="0.25">
      <c r="A53" s="544" t="s">
        <v>66</v>
      </c>
      <c r="B53" s="910" t="s">
        <v>203</v>
      </c>
      <c r="C53" s="712">
        <v>0</v>
      </c>
      <c r="D53" s="23">
        <v>0</v>
      </c>
      <c r="E53" s="23">
        <v>0</v>
      </c>
      <c r="F53" s="712">
        <v>0</v>
      </c>
      <c r="G53" s="705">
        <v>20174312</v>
      </c>
      <c r="R53"/>
      <c r="S53"/>
      <c r="T53"/>
      <c r="U53"/>
      <c r="V53"/>
    </row>
    <row r="54" spans="1:22" ht="15" customHeight="1" x14ac:dyDescent="0.25">
      <c r="A54" s="544" t="s">
        <v>67</v>
      </c>
      <c r="B54" s="910" t="s">
        <v>204</v>
      </c>
      <c r="C54" s="712">
        <v>0</v>
      </c>
      <c r="D54" s="23">
        <v>0</v>
      </c>
      <c r="E54" s="23">
        <v>0</v>
      </c>
      <c r="F54" s="712">
        <v>0</v>
      </c>
      <c r="G54" s="705">
        <v>558601</v>
      </c>
      <c r="R54"/>
      <c r="S54"/>
      <c r="T54"/>
      <c r="U54"/>
      <c r="V54"/>
    </row>
    <row r="55" spans="1:22" ht="15" customHeight="1" x14ac:dyDescent="0.25">
      <c r="A55" s="779" t="s">
        <v>68</v>
      </c>
      <c r="B55" s="37" t="s">
        <v>918</v>
      </c>
      <c r="C55" s="713">
        <v>0</v>
      </c>
      <c r="D55" s="38">
        <v>0</v>
      </c>
      <c r="E55" s="23">
        <v>0</v>
      </c>
      <c r="F55" s="713">
        <v>0</v>
      </c>
      <c r="G55" s="706">
        <f>SUM(G52:G54)</f>
        <v>78345766</v>
      </c>
      <c r="R55"/>
      <c r="S55"/>
      <c r="T55"/>
      <c r="U55"/>
      <c r="V55"/>
    </row>
    <row r="56" spans="1:22" ht="15" customHeight="1" x14ac:dyDescent="0.25">
      <c r="A56" s="909">
        <v>11</v>
      </c>
      <c r="B56" s="910" t="s">
        <v>205</v>
      </c>
      <c r="C56" s="712">
        <v>0</v>
      </c>
      <c r="D56" s="23">
        <v>0</v>
      </c>
      <c r="E56" s="23">
        <v>0</v>
      </c>
      <c r="F56" s="712">
        <v>0</v>
      </c>
      <c r="G56" s="705">
        <v>0</v>
      </c>
      <c r="R56"/>
      <c r="S56"/>
      <c r="T56"/>
      <c r="U56"/>
      <c r="V56"/>
    </row>
    <row r="57" spans="1:22" ht="15" customHeight="1" x14ac:dyDescent="0.25">
      <c r="A57" s="909">
        <v>12</v>
      </c>
      <c r="B57" s="910" t="s">
        <v>206</v>
      </c>
      <c r="C57" s="712">
        <v>119250</v>
      </c>
      <c r="D57" s="23">
        <v>0</v>
      </c>
      <c r="E57" s="23">
        <v>0</v>
      </c>
      <c r="F57" s="712">
        <v>107873</v>
      </c>
      <c r="G57" s="705">
        <v>0</v>
      </c>
      <c r="R57"/>
      <c r="S57"/>
      <c r="T57"/>
      <c r="U57"/>
      <c r="V57"/>
    </row>
    <row r="58" spans="1:22" ht="15" customHeight="1" x14ac:dyDescent="0.25">
      <c r="A58" s="909">
        <v>13</v>
      </c>
      <c r="B58" s="910" t="s">
        <v>207</v>
      </c>
      <c r="C58" s="712">
        <v>0</v>
      </c>
      <c r="D58" s="23">
        <v>0</v>
      </c>
      <c r="E58" s="23">
        <v>0</v>
      </c>
      <c r="F58" s="712">
        <v>0</v>
      </c>
      <c r="G58" s="705">
        <v>0</v>
      </c>
      <c r="R58"/>
      <c r="S58"/>
      <c r="T58"/>
      <c r="U58"/>
      <c r="V58"/>
    </row>
    <row r="59" spans="1:22" ht="15" customHeight="1" x14ac:dyDescent="0.25">
      <c r="A59" s="909">
        <v>14</v>
      </c>
      <c r="B59" s="910" t="s">
        <v>208</v>
      </c>
      <c r="C59" s="712">
        <v>0</v>
      </c>
      <c r="D59" s="23">
        <v>0</v>
      </c>
      <c r="E59" s="23">
        <v>0</v>
      </c>
      <c r="F59" s="712">
        <v>0</v>
      </c>
      <c r="G59" s="705">
        <v>0</v>
      </c>
      <c r="R59"/>
      <c r="S59"/>
      <c r="T59"/>
      <c r="U59"/>
      <c r="V59"/>
    </row>
    <row r="60" spans="1:22" ht="15" customHeight="1" x14ac:dyDescent="0.25">
      <c r="A60" s="909">
        <v>15</v>
      </c>
      <c r="B60" s="910" t="s">
        <v>209</v>
      </c>
      <c r="C60" s="712">
        <v>85348</v>
      </c>
      <c r="D60" s="23">
        <v>0</v>
      </c>
      <c r="E60" s="23">
        <v>0</v>
      </c>
      <c r="F60" s="712">
        <v>29127</v>
      </c>
      <c r="G60" s="705">
        <v>0</v>
      </c>
      <c r="R60"/>
      <c r="S60"/>
      <c r="T60"/>
      <c r="U60"/>
      <c r="V60"/>
    </row>
    <row r="61" spans="1:22" x14ac:dyDescent="0.25">
      <c r="A61" s="909">
        <v>16</v>
      </c>
      <c r="B61" s="910" t="s">
        <v>915</v>
      </c>
      <c r="C61" s="712">
        <v>0</v>
      </c>
      <c r="D61" s="23">
        <v>0</v>
      </c>
      <c r="E61" s="23">
        <v>0</v>
      </c>
      <c r="F61" s="712">
        <v>0</v>
      </c>
      <c r="G61" s="705">
        <v>0</v>
      </c>
      <c r="R61"/>
      <c r="S61"/>
      <c r="T61"/>
      <c r="U61"/>
      <c r="V61"/>
    </row>
    <row r="62" spans="1:22" ht="24" x14ac:dyDescent="0.25">
      <c r="A62" s="909">
        <v>17</v>
      </c>
      <c r="B62" s="910" t="s">
        <v>684</v>
      </c>
      <c r="C62" s="712">
        <v>0</v>
      </c>
      <c r="D62" s="23">
        <v>0</v>
      </c>
      <c r="E62" s="23">
        <v>0</v>
      </c>
      <c r="F62" s="712">
        <v>0</v>
      </c>
      <c r="G62" s="705">
        <v>0</v>
      </c>
      <c r="R62"/>
      <c r="S62"/>
      <c r="T62"/>
      <c r="U62"/>
      <c r="V62"/>
    </row>
    <row r="63" spans="1:22" ht="15" customHeight="1" x14ac:dyDescent="0.25">
      <c r="A63" s="909">
        <v>18</v>
      </c>
      <c r="B63" s="910" t="s">
        <v>210</v>
      </c>
      <c r="C63" s="712">
        <v>0</v>
      </c>
      <c r="D63" s="23">
        <v>0</v>
      </c>
      <c r="E63" s="23">
        <v>0</v>
      </c>
      <c r="F63" s="712">
        <v>0</v>
      </c>
      <c r="G63" s="705">
        <v>0</v>
      </c>
      <c r="R63"/>
      <c r="S63"/>
      <c r="T63"/>
      <c r="U63"/>
      <c r="V63"/>
    </row>
    <row r="64" spans="1:22" ht="15" customHeight="1" x14ac:dyDescent="0.25">
      <c r="A64" s="36">
        <v>19</v>
      </c>
      <c r="B64" s="37" t="s">
        <v>919</v>
      </c>
      <c r="C64" s="713">
        <f t="shared" ref="C64" si="14">SUM(C56:C63)</f>
        <v>204598</v>
      </c>
      <c r="D64" s="38">
        <f t="shared" ref="D64:F64" si="15">SUM(D56:D63)</f>
        <v>0</v>
      </c>
      <c r="E64" s="38">
        <f t="shared" si="15"/>
        <v>0</v>
      </c>
      <c r="F64" s="713">
        <f t="shared" si="15"/>
        <v>137000</v>
      </c>
      <c r="G64" s="706">
        <f t="shared" ref="G64" si="16">SUM(G56:G63)</f>
        <v>0</v>
      </c>
      <c r="R64"/>
      <c r="S64"/>
      <c r="T64"/>
      <c r="U64"/>
      <c r="V64"/>
    </row>
    <row r="65" spans="1:22" s="849" customFormat="1" ht="15" customHeight="1" x14ac:dyDescent="0.25">
      <c r="A65" s="909">
        <v>20</v>
      </c>
      <c r="B65" s="910" t="s">
        <v>697</v>
      </c>
      <c r="C65" s="712">
        <v>0</v>
      </c>
      <c r="D65" s="23">
        <v>0</v>
      </c>
      <c r="E65" s="23">
        <v>0</v>
      </c>
      <c r="F65" s="712">
        <v>0</v>
      </c>
      <c r="G65" s="705"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22" s="849" customFormat="1" ht="15" customHeight="1" x14ac:dyDescent="0.25">
      <c r="A66" s="999">
        <v>21</v>
      </c>
      <c r="B66" s="1000" t="s">
        <v>916</v>
      </c>
      <c r="C66" s="712">
        <v>196850</v>
      </c>
      <c r="D66" s="23">
        <v>0</v>
      </c>
      <c r="E66" s="23">
        <v>0</v>
      </c>
      <c r="F66" s="712">
        <v>0</v>
      </c>
      <c r="G66" s="705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22" ht="15" customHeight="1" x14ac:dyDescent="0.25">
      <c r="A67" s="36">
        <v>22</v>
      </c>
      <c r="B67" s="37" t="s">
        <v>920</v>
      </c>
      <c r="C67" s="713">
        <f>SUM(C65:C66)</f>
        <v>196850</v>
      </c>
      <c r="D67" s="713">
        <f t="shared" ref="D67:F67" si="17">SUM(D65:D66)</f>
        <v>0</v>
      </c>
      <c r="E67" s="713">
        <f t="shared" si="17"/>
        <v>0</v>
      </c>
      <c r="F67" s="713">
        <f t="shared" si="17"/>
        <v>0</v>
      </c>
      <c r="G67" s="706">
        <f>SUM(G65:G66)</f>
        <v>0</v>
      </c>
      <c r="R67"/>
      <c r="S67"/>
      <c r="T67"/>
      <c r="U67"/>
      <c r="V67"/>
    </row>
    <row r="68" spans="1:22" ht="15" customHeight="1" x14ac:dyDescent="0.25">
      <c r="A68" s="909">
        <v>23</v>
      </c>
      <c r="B68" s="910" t="s">
        <v>211</v>
      </c>
      <c r="C68" s="712">
        <v>45445</v>
      </c>
      <c r="D68" s="23">
        <v>0</v>
      </c>
      <c r="E68" s="23">
        <v>0</v>
      </c>
      <c r="F68" s="712">
        <v>0</v>
      </c>
      <c r="G68" s="705">
        <v>0</v>
      </c>
      <c r="R68"/>
      <c r="S68"/>
      <c r="T68"/>
      <c r="U68"/>
      <c r="V68"/>
    </row>
    <row r="69" spans="1:22" ht="15" customHeight="1" x14ac:dyDescent="0.25">
      <c r="A69" s="36">
        <v>24</v>
      </c>
      <c r="B69" s="37" t="s">
        <v>921</v>
      </c>
      <c r="C69" s="713">
        <f>SUM(C68:C68)</f>
        <v>45445</v>
      </c>
      <c r="D69" s="713">
        <f t="shared" ref="D69:G69" si="18">SUM(D68:D68)</f>
        <v>0</v>
      </c>
      <c r="E69" s="713">
        <f t="shared" si="18"/>
        <v>0</v>
      </c>
      <c r="F69" s="713">
        <f t="shared" si="18"/>
        <v>0</v>
      </c>
      <c r="G69" s="706">
        <f t="shared" si="18"/>
        <v>0</v>
      </c>
      <c r="R69"/>
      <c r="S69"/>
      <c r="T69"/>
      <c r="U69"/>
      <c r="V69"/>
    </row>
    <row r="70" spans="1:22" s="849" customFormat="1" ht="24" x14ac:dyDescent="0.25">
      <c r="A70" s="909">
        <v>25</v>
      </c>
      <c r="B70" s="910" t="s">
        <v>739</v>
      </c>
      <c r="C70" s="712">
        <v>0</v>
      </c>
      <c r="D70" s="23">
        <v>0</v>
      </c>
      <c r="E70" s="23">
        <v>0</v>
      </c>
      <c r="F70" s="712">
        <v>0</v>
      </c>
      <c r="G70" s="705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22" ht="15" customHeight="1" x14ac:dyDescent="0.25">
      <c r="A71" s="909">
        <v>26</v>
      </c>
      <c r="B71" s="910" t="s">
        <v>212</v>
      </c>
      <c r="C71" s="712">
        <v>0</v>
      </c>
      <c r="D71" s="23">
        <v>0</v>
      </c>
      <c r="E71" s="23">
        <v>0</v>
      </c>
      <c r="F71" s="712">
        <v>0</v>
      </c>
      <c r="G71" s="705">
        <v>0</v>
      </c>
      <c r="R71"/>
      <c r="S71"/>
      <c r="T71"/>
      <c r="U71"/>
      <c r="V71"/>
    </row>
    <row r="72" spans="1:22" ht="24" x14ac:dyDescent="0.25">
      <c r="A72" s="36">
        <v>27</v>
      </c>
      <c r="B72" s="37" t="s">
        <v>925</v>
      </c>
      <c r="C72" s="713">
        <v>0</v>
      </c>
      <c r="D72" s="38">
        <v>0</v>
      </c>
      <c r="E72" s="38">
        <v>0</v>
      </c>
      <c r="F72" s="713">
        <f>SUM(F71)</f>
        <v>0</v>
      </c>
      <c r="G72" s="706">
        <v>0</v>
      </c>
      <c r="R72"/>
      <c r="S72"/>
      <c r="T72"/>
      <c r="U72"/>
      <c r="V72"/>
    </row>
    <row r="73" spans="1:22" ht="22.8" x14ac:dyDescent="0.25">
      <c r="A73" s="83">
        <v>28</v>
      </c>
      <c r="B73" s="82" t="s">
        <v>922</v>
      </c>
      <c r="C73" s="714">
        <f t="shared" ref="C73:G73" si="19">C48+C51+C55+C64+C67+C69+C72</f>
        <v>446893</v>
      </c>
      <c r="D73" s="105">
        <f t="shared" si="19"/>
        <v>1283484</v>
      </c>
      <c r="E73" s="105">
        <f t="shared" si="19"/>
        <v>400000</v>
      </c>
      <c r="F73" s="714">
        <f t="shared" si="19"/>
        <v>137000</v>
      </c>
      <c r="G73" s="831">
        <f t="shared" si="19"/>
        <v>78345766</v>
      </c>
      <c r="R73"/>
      <c r="S73"/>
      <c r="T73"/>
      <c r="U73"/>
      <c r="V73"/>
    </row>
    <row r="74" spans="1:22" s="1" customFormat="1" ht="24" x14ac:dyDescent="0.25">
      <c r="A74" s="909">
        <v>29</v>
      </c>
      <c r="B74" s="910" t="s">
        <v>213</v>
      </c>
      <c r="C74" s="23">
        <v>0</v>
      </c>
      <c r="D74" s="23">
        <v>0</v>
      </c>
      <c r="E74" s="23">
        <v>0</v>
      </c>
      <c r="F74" s="23">
        <v>0</v>
      </c>
      <c r="G74" s="705">
        <v>0</v>
      </c>
    </row>
    <row r="75" spans="1:22" s="1" customFormat="1" ht="15" customHeight="1" x14ac:dyDescent="0.25">
      <c r="A75" s="909">
        <v>30</v>
      </c>
      <c r="B75" s="910" t="s">
        <v>214</v>
      </c>
      <c r="C75" s="23">
        <v>0</v>
      </c>
      <c r="D75" s="23">
        <v>0</v>
      </c>
      <c r="E75" s="23">
        <v>0</v>
      </c>
      <c r="F75" s="23">
        <v>0</v>
      </c>
      <c r="G75" s="705">
        <v>0</v>
      </c>
    </row>
    <row r="76" spans="1:22" s="1" customFormat="1" ht="15" customHeight="1" thickBot="1" x14ac:dyDescent="0.3">
      <c r="A76" s="339">
        <v>31</v>
      </c>
      <c r="B76" s="561" t="s">
        <v>923</v>
      </c>
      <c r="C76" s="562">
        <f t="shared" ref="C76:G76" si="20">SUM(C74:C75)</f>
        <v>0</v>
      </c>
      <c r="D76" s="562">
        <f t="shared" si="20"/>
        <v>0</v>
      </c>
      <c r="E76" s="562">
        <f t="shared" si="20"/>
        <v>0</v>
      </c>
      <c r="F76" s="562">
        <f t="shared" si="20"/>
        <v>0</v>
      </c>
      <c r="G76" s="871">
        <f t="shared" si="20"/>
        <v>0</v>
      </c>
    </row>
    <row r="77" spans="1:22" s="1" customFormat="1" ht="18" customHeight="1" thickTop="1" thickBot="1" x14ac:dyDescent="0.3">
      <c r="A77" s="499">
        <v>32</v>
      </c>
      <c r="B77" s="500" t="s">
        <v>924</v>
      </c>
      <c r="C77" s="564">
        <f t="shared" ref="C77:G77" si="21">C73+C76</f>
        <v>446893</v>
      </c>
      <c r="D77" s="564">
        <f t="shared" si="21"/>
        <v>1283484</v>
      </c>
      <c r="E77" s="564">
        <f t="shared" si="21"/>
        <v>400000</v>
      </c>
      <c r="F77" s="564">
        <f t="shared" si="21"/>
        <v>137000</v>
      </c>
      <c r="G77" s="872">
        <f t="shared" si="21"/>
        <v>78345766</v>
      </c>
    </row>
    <row r="78" spans="1:22" ht="15" customHeight="1" thickTop="1" x14ac:dyDescent="0.25">
      <c r="A78" s="155"/>
      <c r="B78" s="156"/>
      <c r="C78" s="157"/>
      <c r="D78" s="157"/>
      <c r="E78" s="157"/>
      <c r="F78" s="157"/>
      <c r="G78" s="157"/>
      <c r="H78" s="157"/>
      <c r="T78"/>
      <c r="U78"/>
      <c r="V78"/>
    </row>
    <row r="79" spans="1:22" ht="13.5" customHeight="1" x14ac:dyDescent="0.25">
      <c r="A79" s="4"/>
      <c r="B79" s="4"/>
      <c r="C79" s="4"/>
      <c r="D79" s="4"/>
      <c r="E79" s="4"/>
      <c r="F79" s="4"/>
      <c r="I79" s="5" t="str">
        <f>I40</f>
        <v>21. melléklet folytatása</v>
      </c>
    </row>
    <row r="80" spans="1:22" ht="13.5" customHeight="1" x14ac:dyDescent="0.25">
      <c r="A80" s="4"/>
      <c r="B80" s="4"/>
      <c r="C80" s="4"/>
      <c r="D80" s="4"/>
      <c r="E80" s="4"/>
      <c r="F80" s="4"/>
      <c r="I80" s="5" t="str">
        <f>I2</f>
        <v>a  6/2021. (V.28.) önkormányzati rendelethez</v>
      </c>
    </row>
    <row r="81" spans="1:22" ht="13.5" customHeight="1" x14ac:dyDescent="0.25">
      <c r="A81" s="4"/>
      <c r="B81" s="4"/>
      <c r="C81" s="4"/>
      <c r="D81" s="4"/>
      <c r="E81" s="4"/>
      <c r="F81" s="4"/>
      <c r="H81" s="5"/>
    </row>
    <row r="82" spans="1:22" ht="15" customHeight="1" x14ac:dyDescent="0.25">
      <c r="A82" s="1009" t="s">
        <v>784</v>
      </c>
      <c r="B82" s="1009"/>
      <c r="C82" s="1009"/>
      <c r="D82" s="1009"/>
      <c r="E82" s="1009"/>
      <c r="F82" s="1009"/>
      <c r="G82" s="1009"/>
      <c r="H82" s="1009"/>
      <c r="I82" s="1009"/>
    </row>
    <row r="83" spans="1:22" ht="15" customHeight="1" thickBot="1" x14ac:dyDescent="0.3">
      <c r="A83" s="10"/>
      <c r="B83" s="10"/>
      <c r="C83" s="10"/>
      <c r="D83" s="10"/>
      <c r="E83" s="5"/>
      <c r="G83" s="5"/>
      <c r="H83" s="5"/>
      <c r="I83" s="5" t="s">
        <v>520</v>
      </c>
      <c r="T83"/>
      <c r="U83"/>
      <c r="V83"/>
    </row>
    <row r="84" spans="1:22" ht="74.099999999999994" customHeight="1" thickTop="1" thickBot="1" x14ac:dyDescent="0.3">
      <c r="A84" s="260" t="s">
        <v>138</v>
      </c>
      <c r="B84" s="114" t="s">
        <v>120</v>
      </c>
      <c r="C84" s="114" t="s">
        <v>679</v>
      </c>
      <c r="D84" s="710" t="s">
        <v>913</v>
      </c>
      <c r="E84" s="114" t="s">
        <v>914</v>
      </c>
      <c r="F84" s="114" t="s">
        <v>742</v>
      </c>
      <c r="G84" s="114" t="s">
        <v>181</v>
      </c>
      <c r="H84" s="114" t="s">
        <v>182</v>
      </c>
      <c r="I84" s="703" t="s">
        <v>682</v>
      </c>
      <c r="T84"/>
      <c r="U84"/>
      <c r="V84"/>
    </row>
    <row r="85" spans="1:22" ht="15" customHeight="1" thickTop="1" x14ac:dyDescent="0.25">
      <c r="A85" s="43" t="s">
        <v>59</v>
      </c>
      <c r="B85" s="44" t="s">
        <v>198</v>
      </c>
      <c r="C85" s="62">
        <v>0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704">
        <v>0</v>
      </c>
      <c r="T85"/>
      <c r="U85"/>
      <c r="V85"/>
    </row>
    <row r="86" spans="1:22" ht="24" x14ac:dyDescent="0.25">
      <c r="A86" s="845" t="s">
        <v>60</v>
      </c>
      <c r="B86" s="846" t="s">
        <v>199</v>
      </c>
      <c r="C86" s="23">
        <v>0</v>
      </c>
      <c r="D86" s="23">
        <v>1107689</v>
      </c>
      <c r="E86" s="23">
        <v>0</v>
      </c>
      <c r="F86" s="23">
        <v>0</v>
      </c>
      <c r="G86" s="23">
        <v>0</v>
      </c>
      <c r="H86" s="23">
        <v>0</v>
      </c>
      <c r="I86" s="705">
        <v>1246303</v>
      </c>
      <c r="T86"/>
      <c r="U86"/>
      <c r="V86"/>
    </row>
    <row r="87" spans="1:22" ht="24" x14ac:dyDescent="0.25">
      <c r="A87" s="36" t="s">
        <v>61</v>
      </c>
      <c r="B87" s="37" t="s">
        <v>512</v>
      </c>
      <c r="C87" s="38">
        <f>SUM(C85:C86)</f>
        <v>0</v>
      </c>
      <c r="D87" s="38">
        <f t="shared" ref="D87:H87" si="22">SUM(D85:D86)</f>
        <v>1107689</v>
      </c>
      <c r="E87" s="38">
        <f t="shared" si="22"/>
        <v>0</v>
      </c>
      <c r="F87" s="38">
        <f t="shared" si="22"/>
        <v>0</v>
      </c>
      <c r="G87" s="38">
        <f t="shared" si="22"/>
        <v>0</v>
      </c>
      <c r="H87" s="38">
        <f t="shared" si="22"/>
        <v>0</v>
      </c>
      <c r="I87" s="706">
        <f>SUM(I85:I86)</f>
        <v>1246303</v>
      </c>
      <c r="T87"/>
      <c r="U87"/>
      <c r="V87"/>
    </row>
    <row r="88" spans="1:22" s="849" customFormat="1" ht="15" customHeight="1" x14ac:dyDescent="0.25">
      <c r="A88" s="999" t="s">
        <v>62</v>
      </c>
      <c r="B88" s="1000" t="s">
        <v>200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705">
        <v>0</v>
      </c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22" ht="24" x14ac:dyDescent="0.25">
      <c r="A89" s="845" t="s">
        <v>63</v>
      </c>
      <c r="B89" s="846" t="s">
        <v>201</v>
      </c>
      <c r="C89" s="23">
        <v>65546874</v>
      </c>
      <c r="D89" s="23">
        <v>3425152</v>
      </c>
      <c r="E89" s="23">
        <v>118255011</v>
      </c>
      <c r="F89" s="23">
        <v>8456078</v>
      </c>
      <c r="G89" s="23">
        <v>0</v>
      </c>
      <c r="H89" s="23">
        <v>0</v>
      </c>
      <c r="I89" s="705">
        <v>0</v>
      </c>
      <c r="T89"/>
      <c r="U89"/>
      <c r="V89"/>
    </row>
    <row r="90" spans="1:22" ht="24" x14ac:dyDescent="0.25">
      <c r="A90" s="36" t="s">
        <v>64</v>
      </c>
      <c r="B90" s="37" t="s">
        <v>917</v>
      </c>
      <c r="C90" s="38">
        <f>SUM(C88:C89)</f>
        <v>65546874</v>
      </c>
      <c r="D90" s="38">
        <f t="shared" ref="D90:H90" si="23">SUM(D88:D89)</f>
        <v>3425152</v>
      </c>
      <c r="E90" s="38">
        <f t="shared" si="23"/>
        <v>118255011</v>
      </c>
      <c r="F90" s="38">
        <f t="shared" si="23"/>
        <v>8456078</v>
      </c>
      <c r="G90" s="38">
        <f t="shared" si="23"/>
        <v>0</v>
      </c>
      <c r="H90" s="38">
        <f t="shared" si="23"/>
        <v>0</v>
      </c>
      <c r="I90" s="706">
        <f>SUM(I88:I89)</f>
        <v>0</v>
      </c>
      <c r="T90"/>
      <c r="U90"/>
      <c r="V90"/>
    </row>
    <row r="91" spans="1:22" ht="15" customHeight="1" x14ac:dyDescent="0.25">
      <c r="A91" s="845" t="s">
        <v>65</v>
      </c>
      <c r="B91" s="846" t="s">
        <v>202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705">
        <v>0</v>
      </c>
      <c r="T91"/>
      <c r="U91"/>
      <c r="V91"/>
    </row>
    <row r="92" spans="1:22" ht="15" customHeight="1" x14ac:dyDescent="0.25">
      <c r="A92" s="845" t="s">
        <v>66</v>
      </c>
      <c r="B92" s="846" t="s">
        <v>203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705">
        <v>0</v>
      </c>
      <c r="T92"/>
      <c r="U92"/>
      <c r="V92"/>
    </row>
    <row r="93" spans="1:22" ht="15" customHeight="1" x14ac:dyDescent="0.25">
      <c r="A93" s="845" t="s">
        <v>67</v>
      </c>
      <c r="B93" s="846" t="s">
        <v>204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705">
        <v>0</v>
      </c>
      <c r="T93"/>
      <c r="U93"/>
      <c r="V93"/>
    </row>
    <row r="94" spans="1:22" ht="15" customHeight="1" x14ac:dyDescent="0.25">
      <c r="A94" s="36" t="s">
        <v>68</v>
      </c>
      <c r="B94" s="37" t="s">
        <v>918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706">
        <v>0</v>
      </c>
      <c r="T94"/>
      <c r="U94"/>
      <c r="V94"/>
    </row>
    <row r="95" spans="1:22" ht="15" customHeight="1" x14ac:dyDescent="0.25">
      <c r="A95" s="845">
        <v>11</v>
      </c>
      <c r="B95" s="846" t="s">
        <v>205</v>
      </c>
      <c r="C95" s="23">
        <v>0</v>
      </c>
      <c r="D95" s="23">
        <v>0</v>
      </c>
      <c r="E95" s="23">
        <v>0</v>
      </c>
      <c r="F95" s="23">
        <v>0</v>
      </c>
      <c r="G95" s="23">
        <v>109014</v>
      </c>
      <c r="H95" s="23">
        <v>0</v>
      </c>
      <c r="I95" s="705">
        <v>0</v>
      </c>
      <c r="T95"/>
      <c r="U95"/>
      <c r="V95"/>
    </row>
    <row r="96" spans="1:22" ht="15" customHeight="1" x14ac:dyDescent="0.25">
      <c r="A96" s="845">
        <v>12</v>
      </c>
      <c r="B96" s="846" t="s">
        <v>206</v>
      </c>
      <c r="C96" s="23">
        <v>0</v>
      </c>
      <c r="D96" s="23">
        <v>0</v>
      </c>
      <c r="E96" s="23">
        <v>0</v>
      </c>
      <c r="F96" s="23">
        <v>0</v>
      </c>
      <c r="G96" s="23">
        <v>40827774</v>
      </c>
      <c r="H96" s="23">
        <v>1843812</v>
      </c>
      <c r="I96" s="705">
        <v>0</v>
      </c>
      <c r="T96"/>
      <c r="U96"/>
      <c r="V96"/>
    </row>
    <row r="97" spans="1:22" ht="15" customHeight="1" x14ac:dyDescent="0.25">
      <c r="A97" s="845">
        <v>13</v>
      </c>
      <c r="B97" s="846" t="s">
        <v>207</v>
      </c>
      <c r="C97" s="23">
        <v>0</v>
      </c>
      <c r="D97" s="23">
        <v>0</v>
      </c>
      <c r="E97" s="23">
        <v>0</v>
      </c>
      <c r="F97" s="23">
        <v>0</v>
      </c>
      <c r="G97" s="23">
        <v>4777940</v>
      </c>
      <c r="H97" s="23">
        <v>0</v>
      </c>
      <c r="I97" s="705">
        <v>0</v>
      </c>
      <c r="T97"/>
      <c r="U97"/>
      <c r="V97"/>
    </row>
    <row r="98" spans="1:22" ht="15" customHeight="1" x14ac:dyDescent="0.25">
      <c r="A98" s="845">
        <v>14</v>
      </c>
      <c r="B98" s="846" t="s">
        <v>208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705">
        <v>0</v>
      </c>
      <c r="T98"/>
      <c r="U98"/>
      <c r="V98"/>
    </row>
    <row r="99" spans="1:22" ht="15" customHeight="1" x14ac:dyDescent="0.25">
      <c r="A99" s="845">
        <v>15</v>
      </c>
      <c r="B99" s="846" t="s">
        <v>209</v>
      </c>
      <c r="C99" s="23">
        <v>0</v>
      </c>
      <c r="D99" s="23">
        <v>0</v>
      </c>
      <c r="E99" s="23">
        <v>0</v>
      </c>
      <c r="F99" s="23">
        <v>0</v>
      </c>
      <c r="G99" s="23">
        <v>12342974</v>
      </c>
      <c r="H99" s="23">
        <v>92188</v>
      </c>
      <c r="I99" s="705">
        <v>0</v>
      </c>
      <c r="T99"/>
      <c r="U99"/>
      <c r="V99"/>
    </row>
    <row r="100" spans="1:22" x14ac:dyDescent="0.25">
      <c r="A100" s="845">
        <v>16</v>
      </c>
      <c r="B100" s="846" t="s">
        <v>915</v>
      </c>
      <c r="C100" s="23">
        <v>0</v>
      </c>
      <c r="D100" s="23">
        <v>0</v>
      </c>
      <c r="E100" s="23">
        <v>0</v>
      </c>
      <c r="F100" s="23">
        <v>0</v>
      </c>
      <c r="G100" s="23">
        <v>1940000</v>
      </c>
      <c r="H100" s="23">
        <v>0</v>
      </c>
      <c r="I100" s="705">
        <v>0</v>
      </c>
      <c r="T100"/>
      <c r="U100"/>
      <c r="V100"/>
    </row>
    <row r="101" spans="1:22" ht="24" x14ac:dyDescent="0.25">
      <c r="A101" s="845">
        <v>17</v>
      </c>
      <c r="B101" s="846" t="s">
        <v>684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705">
        <v>0</v>
      </c>
      <c r="T101"/>
      <c r="U101"/>
      <c r="V101"/>
    </row>
    <row r="102" spans="1:22" ht="15" customHeight="1" x14ac:dyDescent="0.25">
      <c r="A102" s="845">
        <v>18</v>
      </c>
      <c r="B102" s="846" t="s">
        <v>210</v>
      </c>
      <c r="C102" s="23">
        <v>0</v>
      </c>
      <c r="D102" s="23">
        <v>0</v>
      </c>
      <c r="E102" s="23">
        <v>0</v>
      </c>
      <c r="F102" s="23">
        <v>0</v>
      </c>
      <c r="G102" s="23">
        <v>14</v>
      </c>
      <c r="H102" s="23">
        <v>0</v>
      </c>
      <c r="I102" s="705">
        <v>0</v>
      </c>
      <c r="T102"/>
      <c r="U102"/>
      <c r="V102"/>
    </row>
    <row r="103" spans="1:22" ht="15" customHeight="1" x14ac:dyDescent="0.25">
      <c r="A103" s="36">
        <v>19</v>
      </c>
      <c r="B103" s="37" t="s">
        <v>919</v>
      </c>
      <c r="C103" s="38">
        <f t="shared" ref="C103:D103" si="24">SUM(C95:C102)</f>
        <v>0</v>
      </c>
      <c r="D103" s="38">
        <f t="shared" si="24"/>
        <v>0</v>
      </c>
      <c r="E103" s="38">
        <f t="shared" ref="E103:H103" si="25">SUM(E95:E102)</f>
        <v>0</v>
      </c>
      <c r="F103" s="38">
        <f t="shared" si="25"/>
        <v>0</v>
      </c>
      <c r="G103" s="38">
        <f t="shared" ref="G103" si="26">SUM(G95:G102)</f>
        <v>59997716</v>
      </c>
      <c r="H103" s="38">
        <f t="shared" si="25"/>
        <v>1936000</v>
      </c>
      <c r="I103" s="706">
        <f t="shared" ref="I103" si="27">SUM(I95:I102)</f>
        <v>0</v>
      </c>
      <c r="T103"/>
      <c r="U103"/>
      <c r="V103"/>
    </row>
    <row r="104" spans="1:22" s="849" customFormat="1" ht="15" customHeight="1" x14ac:dyDescent="0.25">
      <c r="A104" s="909">
        <v>20</v>
      </c>
      <c r="B104" s="910" t="s">
        <v>697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705">
        <v>0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22" s="849" customFormat="1" ht="15" customHeight="1" x14ac:dyDescent="0.25">
      <c r="A105" s="999">
        <v>21</v>
      </c>
      <c r="B105" s="1000" t="s">
        <v>916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705">
        <v>0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22" ht="15" customHeight="1" x14ac:dyDescent="0.25">
      <c r="A106" s="36">
        <v>22</v>
      </c>
      <c r="B106" s="37" t="s">
        <v>920</v>
      </c>
      <c r="C106" s="38">
        <f>SUM(C104:C105)</f>
        <v>0</v>
      </c>
      <c r="D106" s="38">
        <f t="shared" ref="D106:H106" si="28">SUM(D104:D105)</f>
        <v>0</v>
      </c>
      <c r="E106" s="38">
        <f t="shared" si="28"/>
        <v>0</v>
      </c>
      <c r="F106" s="38">
        <f t="shared" si="28"/>
        <v>0</v>
      </c>
      <c r="G106" s="38">
        <f t="shared" si="28"/>
        <v>0</v>
      </c>
      <c r="H106" s="38">
        <f t="shared" si="28"/>
        <v>0</v>
      </c>
      <c r="I106" s="706">
        <f>SUM(I104:I105)</f>
        <v>0</v>
      </c>
      <c r="T106"/>
      <c r="U106"/>
      <c r="V106"/>
    </row>
    <row r="107" spans="1:22" ht="15" customHeight="1" x14ac:dyDescent="0.25">
      <c r="A107" s="845">
        <v>23</v>
      </c>
      <c r="B107" s="846" t="s">
        <v>211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705">
        <v>0</v>
      </c>
      <c r="T107"/>
      <c r="U107"/>
      <c r="V107"/>
    </row>
    <row r="108" spans="1:22" ht="15" customHeight="1" x14ac:dyDescent="0.25">
      <c r="A108" s="36">
        <v>24</v>
      </c>
      <c r="B108" s="37" t="s">
        <v>921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706">
        <v>0</v>
      </c>
      <c r="T108"/>
      <c r="U108"/>
      <c r="V108"/>
    </row>
    <row r="109" spans="1:22" s="849" customFormat="1" ht="24" x14ac:dyDescent="0.25">
      <c r="A109" s="909">
        <v>25</v>
      </c>
      <c r="B109" s="910" t="s">
        <v>739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705">
        <v>0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22" ht="15" customHeight="1" x14ac:dyDescent="0.25">
      <c r="A110" s="845">
        <v>26</v>
      </c>
      <c r="B110" s="846" t="s">
        <v>212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705">
        <v>0</v>
      </c>
      <c r="T110"/>
      <c r="U110"/>
      <c r="V110"/>
    </row>
    <row r="111" spans="1:22" ht="24" x14ac:dyDescent="0.25">
      <c r="A111" s="36">
        <v>27</v>
      </c>
      <c r="B111" s="37" t="s">
        <v>925</v>
      </c>
      <c r="C111" s="38">
        <f>SUM(C109:C110)</f>
        <v>0</v>
      </c>
      <c r="D111" s="38">
        <f t="shared" ref="D111:I111" si="29">SUM(D109:D110)</f>
        <v>0</v>
      </c>
      <c r="E111" s="38">
        <f t="shared" si="29"/>
        <v>0</v>
      </c>
      <c r="F111" s="38">
        <f t="shared" si="29"/>
        <v>0</v>
      </c>
      <c r="G111" s="38">
        <f t="shared" si="29"/>
        <v>0</v>
      </c>
      <c r="H111" s="38">
        <f t="shared" si="29"/>
        <v>0</v>
      </c>
      <c r="I111" s="706">
        <f t="shared" si="29"/>
        <v>0</v>
      </c>
      <c r="T111"/>
      <c r="U111"/>
      <c r="V111"/>
    </row>
    <row r="112" spans="1:22" ht="22.8" x14ac:dyDescent="0.25">
      <c r="A112" s="83">
        <v>28</v>
      </c>
      <c r="B112" s="82" t="s">
        <v>922</v>
      </c>
      <c r="C112" s="105">
        <f t="shared" ref="C112:I112" si="30">C87+C90+C94+C103+C106+C108+C111</f>
        <v>65546874</v>
      </c>
      <c r="D112" s="105">
        <f t="shared" si="30"/>
        <v>4532841</v>
      </c>
      <c r="E112" s="105">
        <f t="shared" si="30"/>
        <v>118255011</v>
      </c>
      <c r="F112" s="105">
        <f t="shared" si="30"/>
        <v>8456078</v>
      </c>
      <c r="G112" s="105">
        <f t="shared" si="30"/>
        <v>59997716</v>
      </c>
      <c r="H112" s="105">
        <f t="shared" si="30"/>
        <v>1936000</v>
      </c>
      <c r="I112" s="831">
        <f t="shared" si="30"/>
        <v>1246303</v>
      </c>
      <c r="T112"/>
      <c r="U112"/>
      <c r="V112"/>
    </row>
    <row r="113" spans="1:22" s="1" customFormat="1" ht="24" x14ac:dyDescent="0.25">
      <c r="A113" s="845">
        <v>29</v>
      </c>
      <c r="B113" s="846" t="s">
        <v>213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705">
        <v>0</v>
      </c>
    </row>
    <row r="114" spans="1:22" s="1" customFormat="1" ht="15" customHeight="1" x14ac:dyDescent="0.25">
      <c r="A114" s="845">
        <v>30</v>
      </c>
      <c r="B114" s="846" t="s">
        <v>214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705">
        <v>0</v>
      </c>
    </row>
    <row r="115" spans="1:22" s="1" customFormat="1" ht="15" customHeight="1" thickBot="1" x14ac:dyDescent="0.3">
      <c r="A115" s="339">
        <v>31</v>
      </c>
      <c r="B115" s="561" t="s">
        <v>923</v>
      </c>
      <c r="C115" s="562">
        <f t="shared" ref="C115:I115" si="31">SUM(C113:C114)</f>
        <v>0</v>
      </c>
      <c r="D115" s="562">
        <f t="shared" si="31"/>
        <v>0</v>
      </c>
      <c r="E115" s="562">
        <f t="shared" si="31"/>
        <v>0</v>
      </c>
      <c r="F115" s="562">
        <f t="shared" si="31"/>
        <v>0</v>
      </c>
      <c r="G115" s="562">
        <f t="shared" si="31"/>
        <v>0</v>
      </c>
      <c r="H115" s="562">
        <f t="shared" si="31"/>
        <v>0</v>
      </c>
      <c r="I115" s="871">
        <f t="shared" si="31"/>
        <v>0</v>
      </c>
    </row>
    <row r="116" spans="1:22" s="1" customFormat="1" ht="18" customHeight="1" thickTop="1" thickBot="1" x14ac:dyDescent="0.3">
      <c r="A116" s="499">
        <v>32</v>
      </c>
      <c r="B116" s="500" t="s">
        <v>924</v>
      </c>
      <c r="C116" s="564">
        <f t="shared" ref="C116:I116" si="32">C112+C115</f>
        <v>65546874</v>
      </c>
      <c r="D116" s="564">
        <f t="shared" si="32"/>
        <v>4532841</v>
      </c>
      <c r="E116" s="564">
        <f t="shared" si="32"/>
        <v>118255011</v>
      </c>
      <c r="F116" s="564">
        <f t="shared" si="32"/>
        <v>8456078</v>
      </c>
      <c r="G116" s="564">
        <f t="shared" si="32"/>
        <v>59997716</v>
      </c>
      <c r="H116" s="564">
        <f t="shared" si="32"/>
        <v>1936000</v>
      </c>
      <c r="I116" s="872">
        <f t="shared" si="32"/>
        <v>1246303</v>
      </c>
    </row>
    <row r="117" spans="1:22" ht="13.2" thickTop="1" x14ac:dyDescent="0.25">
      <c r="G117"/>
      <c r="H117"/>
    </row>
    <row r="118" spans="1:22" x14ac:dyDescent="0.25">
      <c r="A118" s="4"/>
      <c r="B118" s="4"/>
      <c r="C118" s="4"/>
      <c r="D118" s="4"/>
      <c r="E118" s="4"/>
      <c r="F118" s="4"/>
      <c r="I118" s="5" t="str">
        <f>I79</f>
        <v>21. melléklet folytatása</v>
      </c>
    </row>
    <row r="119" spans="1:22" x14ac:dyDescent="0.25">
      <c r="A119" s="4"/>
      <c r="B119" s="4"/>
      <c r="C119" s="4"/>
      <c r="D119" s="4"/>
      <c r="E119" s="4"/>
      <c r="F119" s="4"/>
      <c r="I119" s="5" t="str">
        <f>I41</f>
        <v>a  6/2021. (V.28.) önkormányzati rendelethez</v>
      </c>
    </row>
    <row r="120" spans="1:22" x14ac:dyDescent="0.25">
      <c r="A120" s="4"/>
      <c r="B120" s="4"/>
      <c r="C120" s="4"/>
      <c r="D120" s="4"/>
      <c r="E120" s="4"/>
      <c r="F120" s="4"/>
      <c r="H120" s="5"/>
    </row>
    <row r="121" spans="1:22" x14ac:dyDescent="0.25">
      <c r="A121" s="1009" t="s">
        <v>784</v>
      </c>
      <c r="B121" s="1009"/>
      <c r="C121" s="1009"/>
      <c r="D121" s="1009"/>
      <c r="E121" s="1009"/>
      <c r="F121" s="1009"/>
      <c r="G121" s="1009"/>
      <c r="H121" s="1009"/>
      <c r="I121" s="1009"/>
    </row>
    <row r="122" spans="1:22" ht="13.2" thickBot="1" x14ac:dyDescent="0.3">
      <c r="A122" s="10"/>
      <c r="B122" s="10"/>
      <c r="C122" s="10"/>
      <c r="D122" s="10"/>
      <c r="E122" s="5" t="s">
        <v>520</v>
      </c>
      <c r="S122"/>
      <c r="T122"/>
      <c r="U122"/>
      <c r="V122"/>
    </row>
    <row r="123" spans="1:22" ht="61.2" thickTop="1" thickBot="1" x14ac:dyDescent="0.3">
      <c r="A123" s="260" t="s">
        <v>138</v>
      </c>
      <c r="B123" s="114" t="s">
        <v>120</v>
      </c>
      <c r="C123" s="114" t="s">
        <v>184</v>
      </c>
      <c r="D123" s="710" t="s">
        <v>185</v>
      </c>
      <c r="E123" s="115" t="s">
        <v>926</v>
      </c>
      <c r="S123"/>
      <c r="T123"/>
      <c r="U123"/>
      <c r="V123"/>
    </row>
    <row r="124" spans="1:22" ht="15" customHeight="1" thickTop="1" x14ac:dyDescent="0.25">
      <c r="A124" s="43" t="s">
        <v>59</v>
      </c>
      <c r="B124" s="44" t="s">
        <v>198</v>
      </c>
      <c r="C124" s="62">
        <v>0</v>
      </c>
      <c r="D124" s="62">
        <v>0</v>
      </c>
      <c r="E124" s="704">
        <v>0</v>
      </c>
      <c r="S124"/>
      <c r="T124"/>
      <c r="U124"/>
      <c r="V124"/>
    </row>
    <row r="125" spans="1:22" ht="24" x14ac:dyDescent="0.25">
      <c r="A125" s="999" t="s">
        <v>60</v>
      </c>
      <c r="B125" s="1000" t="s">
        <v>199</v>
      </c>
      <c r="C125" s="23">
        <v>0</v>
      </c>
      <c r="D125" s="23">
        <v>0</v>
      </c>
      <c r="E125" s="705">
        <v>950000</v>
      </c>
      <c r="S125"/>
      <c r="T125"/>
      <c r="U125"/>
      <c r="V125"/>
    </row>
    <row r="126" spans="1:22" ht="24" x14ac:dyDescent="0.25">
      <c r="A126" s="36" t="s">
        <v>61</v>
      </c>
      <c r="B126" s="37" t="s">
        <v>512</v>
      </c>
      <c r="C126" s="38">
        <f>SUM(C124:C125)</f>
        <v>0</v>
      </c>
      <c r="D126" s="38">
        <f t="shared" ref="D126" si="33">SUM(D124:D125)</f>
        <v>0</v>
      </c>
      <c r="E126" s="706">
        <f>SUM(E124:E125)</f>
        <v>950000</v>
      </c>
      <c r="S126"/>
      <c r="T126"/>
      <c r="U126"/>
      <c r="V126"/>
    </row>
    <row r="127" spans="1:22" ht="15" customHeight="1" x14ac:dyDescent="0.25">
      <c r="A127" s="999" t="s">
        <v>62</v>
      </c>
      <c r="B127" s="1000" t="s">
        <v>200</v>
      </c>
      <c r="C127" s="23">
        <v>0</v>
      </c>
      <c r="D127" s="23">
        <v>0</v>
      </c>
      <c r="E127" s="705">
        <v>0</v>
      </c>
      <c r="S127"/>
      <c r="T127"/>
      <c r="U127"/>
      <c r="V127"/>
    </row>
    <row r="128" spans="1:22" ht="24" x14ac:dyDescent="0.25">
      <c r="A128" s="999" t="s">
        <v>63</v>
      </c>
      <c r="B128" s="1000" t="s">
        <v>201</v>
      </c>
      <c r="C128" s="23">
        <v>0</v>
      </c>
      <c r="D128" s="23">
        <v>0</v>
      </c>
      <c r="E128" s="705">
        <v>0</v>
      </c>
      <c r="S128"/>
      <c r="T128"/>
      <c r="U128"/>
      <c r="V128"/>
    </row>
    <row r="129" spans="1:22" ht="24" x14ac:dyDescent="0.25">
      <c r="A129" s="36" t="s">
        <v>64</v>
      </c>
      <c r="B129" s="37" t="s">
        <v>917</v>
      </c>
      <c r="C129" s="38">
        <f>SUM(C127:C128)</f>
        <v>0</v>
      </c>
      <c r="D129" s="38">
        <f t="shared" ref="D129" si="34">SUM(D127:D128)</f>
        <v>0</v>
      </c>
      <c r="E129" s="706">
        <f>SUM(E127:E128)</f>
        <v>0</v>
      </c>
      <c r="S129"/>
      <c r="T129"/>
      <c r="U129"/>
      <c r="V129"/>
    </row>
    <row r="130" spans="1:22" ht="15" customHeight="1" x14ac:dyDescent="0.25">
      <c r="A130" s="999" t="s">
        <v>65</v>
      </c>
      <c r="B130" s="1000" t="s">
        <v>202</v>
      </c>
      <c r="C130" s="23">
        <v>0</v>
      </c>
      <c r="D130" s="23">
        <v>0</v>
      </c>
      <c r="E130" s="705">
        <v>0</v>
      </c>
      <c r="S130"/>
      <c r="T130"/>
      <c r="U130"/>
      <c r="V130"/>
    </row>
    <row r="131" spans="1:22" ht="15" customHeight="1" x14ac:dyDescent="0.25">
      <c r="A131" s="999" t="s">
        <v>66</v>
      </c>
      <c r="B131" s="1000" t="s">
        <v>203</v>
      </c>
      <c r="C131" s="23">
        <v>0</v>
      </c>
      <c r="D131" s="23">
        <v>0</v>
      </c>
      <c r="E131" s="705">
        <v>0</v>
      </c>
      <c r="S131"/>
      <c r="T131"/>
      <c r="U131"/>
      <c r="V131"/>
    </row>
    <row r="132" spans="1:22" ht="15" customHeight="1" x14ac:dyDescent="0.25">
      <c r="A132" s="999" t="s">
        <v>67</v>
      </c>
      <c r="B132" s="1000" t="s">
        <v>204</v>
      </c>
      <c r="C132" s="23">
        <v>0</v>
      </c>
      <c r="D132" s="23">
        <v>0</v>
      </c>
      <c r="E132" s="705">
        <v>0</v>
      </c>
      <c r="S132"/>
      <c r="T132"/>
      <c r="U132"/>
      <c r="V132"/>
    </row>
    <row r="133" spans="1:22" ht="15" customHeight="1" x14ac:dyDescent="0.25">
      <c r="A133" s="36" t="s">
        <v>68</v>
      </c>
      <c r="B133" s="37" t="s">
        <v>918</v>
      </c>
      <c r="C133" s="38">
        <v>0</v>
      </c>
      <c r="D133" s="38">
        <v>0</v>
      </c>
      <c r="E133" s="706">
        <v>0</v>
      </c>
      <c r="S133"/>
      <c r="T133"/>
      <c r="U133"/>
      <c r="V133"/>
    </row>
    <row r="134" spans="1:22" ht="15" customHeight="1" x14ac:dyDescent="0.25">
      <c r="A134" s="999">
        <v>11</v>
      </c>
      <c r="B134" s="1000" t="s">
        <v>205</v>
      </c>
      <c r="C134" s="23">
        <v>0</v>
      </c>
      <c r="D134" s="23">
        <v>0</v>
      </c>
      <c r="E134" s="705">
        <v>0</v>
      </c>
      <c r="S134"/>
      <c r="T134"/>
      <c r="U134"/>
      <c r="V134"/>
    </row>
    <row r="135" spans="1:22" ht="15" customHeight="1" x14ac:dyDescent="0.25">
      <c r="A135" s="999">
        <v>12</v>
      </c>
      <c r="B135" s="1000" t="s">
        <v>206</v>
      </c>
      <c r="C135" s="23">
        <v>0</v>
      </c>
      <c r="D135" s="23">
        <v>0</v>
      </c>
      <c r="E135" s="705">
        <v>0</v>
      </c>
      <c r="S135"/>
      <c r="T135"/>
      <c r="U135"/>
      <c r="V135"/>
    </row>
    <row r="136" spans="1:22" ht="15" customHeight="1" x14ac:dyDescent="0.25">
      <c r="A136" s="999">
        <v>13</v>
      </c>
      <c r="B136" s="1000" t="s">
        <v>207</v>
      </c>
      <c r="C136" s="23">
        <v>473222</v>
      </c>
      <c r="D136" s="23">
        <v>0</v>
      </c>
      <c r="E136" s="705">
        <v>0</v>
      </c>
      <c r="S136"/>
      <c r="T136"/>
      <c r="U136"/>
      <c r="V136"/>
    </row>
    <row r="137" spans="1:22" ht="15" customHeight="1" x14ac:dyDescent="0.25">
      <c r="A137" s="999">
        <v>14</v>
      </c>
      <c r="B137" s="1000" t="s">
        <v>208</v>
      </c>
      <c r="C137" s="23">
        <v>0</v>
      </c>
      <c r="D137" s="23">
        <v>0</v>
      </c>
      <c r="E137" s="705">
        <v>0</v>
      </c>
      <c r="S137"/>
      <c r="T137"/>
      <c r="U137"/>
      <c r="V137"/>
    </row>
    <row r="138" spans="1:22" ht="15" customHeight="1" x14ac:dyDescent="0.25">
      <c r="A138" s="999">
        <v>15</v>
      </c>
      <c r="B138" s="1000" t="s">
        <v>209</v>
      </c>
      <c r="C138" s="23">
        <v>127771</v>
      </c>
      <c r="D138" s="23">
        <v>0</v>
      </c>
      <c r="E138" s="705">
        <v>0</v>
      </c>
      <c r="S138"/>
      <c r="T138"/>
      <c r="U138"/>
      <c r="V138"/>
    </row>
    <row r="139" spans="1:22" ht="15" customHeight="1" x14ac:dyDescent="0.25">
      <c r="A139" s="999">
        <v>16</v>
      </c>
      <c r="B139" s="1000" t="s">
        <v>915</v>
      </c>
      <c r="C139" s="23">
        <v>0</v>
      </c>
      <c r="D139" s="23">
        <v>0</v>
      </c>
      <c r="E139" s="705">
        <v>0</v>
      </c>
      <c r="S139"/>
      <c r="T139"/>
      <c r="U139"/>
      <c r="V139"/>
    </row>
    <row r="140" spans="1:22" ht="24" x14ac:dyDescent="0.25">
      <c r="A140" s="999">
        <v>17</v>
      </c>
      <c r="B140" s="1000" t="s">
        <v>684</v>
      </c>
      <c r="C140" s="23">
        <v>0</v>
      </c>
      <c r="D140" s="23">
        <v>0</v>
      </c>
      <c r="E140" s="705">
        <v>0</v>
      </c>
      <c r="S140"/>
      <c r="T140"/>
      <c r="U140"/>
      <c r="V140"/>
    </row>
    <row r="141" spans="1:22" ht="13.5" customHeight="1" x14ac:dyDescent="0.25">
      <c r="A141" s="999">
        <v>18</v>
      </c>
      <c r="B141" s="1000" t="s">
        <v>210</v>
      </c>
      <c r="C141" s="23">
        <v>0</v>
      </c>
      <c r="D141" s="23">
        <v>0</v>
      </c>
      <c r="E141" s="705">
        <v>0</v>
      </c>
      <c r="S141"/>
      <c r="T141"/>
      <c r="U141"/>
      <c r="V141"/>
    </row>
    <row r="142" spans="1:22" ht="13.5" customHeight="1" x14ac:dyDescent="0.25">
      <c r="A142" s="36">
        <v>19</v>
      </c>
      <c r="B142" s="37" t="s">
        <v>919</v>
      </c>
      <c r="C142" s="38">
        <f t="shared" ref="C142:E142" si="35">SUM(C134:C141)</f>
        <v>600993</v>
      </c>
      <c r="D142" s="38">
        <f t="shared" si="35"/>
        <v>0</v>
      </c>
      <c r="E142" s="706">
        <f t="shared" si="35"/>
        <v>0</v>
      </c>
      <c r="S142"/>
      <c r="T142"/>
      <c r="U142"/>
      <c r="V142"/>
    </row>
    <row r="143" spans="1:22" ht="13.5" customHeight="1" x14ac:dyDescent="0.25">
      <c r="A143" s="999">
        <v>20</v>
      </c>
      <c r="B143" s="1000" t="s">
        <v>697</v>
      </c>
      <c r="C143" s="23">
        <v>0</v>
      </c>
      <c r="D143" s="23">
        <v>0</v>
      </c>
      <c r="E143" s="705">
        <v>0</v>
      </c>
      <c r="S143"/>
      <c r="T143"/>
      <c r="U143"/>
      <c r="V143"/>
    </row>
    <row r="144" spans="1:22" ht="13.5" customHeight="1" x14ac:dyDescent="0.25">
      <c r="A144" s="999">
        <v>21</v>
      </c>
      <c r="B144" s="1000" t="s">
        <v>916</v>
      </c>
      <c r="C144" s="23">
        <v>0</v>
      </c>
      <c r="D144" s="23">
        <v>0</v>
      </c>
      <c r="E144" s="705">
        <v>0</v>
      </c>
      <c r="S144"/>
      <c r="T144"/>
      <c r="U144"/>
      <c r="V144"/>
    </row>
    <row r="145" spans="1:22" ht="13.5" customHeight="1" x14ac:dyDescent="0.25">
      <c r="A145" s="36">
        <v>22</v>
      </c>
      <c r="B145" s="37" t="s">
        <v>920</v>
      </c>
      <c r="C145" s="38">
        <f>SUM(C143:C144)</f>
        <v>0</v>
      </c>
      <c r="D145" s="38">
        <f t="shared" ref="D145" si="36">SUM(D143:D144)</f>
        <v>0</v>
      </c>
      <c r="E145" s="706">
        <f>SUM(E143:E144)</f>
        <v>0</v>
      </c>
      <c r="S145"/>
      <c r="T145"/>
      <c r="U145"/>
      <c r="V145"/>
    </row>
    <row r="146" spans="1:22" ht="13.5" customHeight="1" x14ac:dyDescent="0.25">
      <c r="A146" s="999">
        <v>23</v>
      </c>
      <c r="B146" s="1000" t="s">
        <v>211</v>
      </c>
      <c r="C146" s="23">
        <v>0</v>
      </c>
      <c r="D146" s="23">
        <v>0</v>
      </c>
      <c r="E146" s="705">
        <v>0</v>
      </c>
      <c r="S146"/>
      <c r="T146"/>
      <c r="U146"/>
      <c r="V146"/>
    </row>
    <row r="147" spans="1:22" ht="13.5" customHeight="1" x14ac:dyDescent="0.25">
      <c r="A147" s="36">
        <v>24</v>
      </c>
      <c r="B147" s="37" t="s">
        <v>921</v>
      </c>
      <c r="C147" s="38">
        <v>0</v>
      </c>
      <c r="D147" s="38">
        <v>0</v>
      </c>
      <c r="E147" s="706">
        <v>0</v>
      </c>
      <c r="S147"/>
      <c r="T147"/>
      <c r="U147"/>
      <c r="V147"/>
    </row>
    <row r="148" spans="1:22" ht="24" x14ac:dyDescent="0.25">
      <c r="A148" s="999">
        <v>25</v>
      </c>
      <c r="B148" s="1000" t="s">
        <v>739</v>
      </c>
      <c r="C148" s="23">
        <v>0</v>
      </c>
      <c r="D148" s="23">
        <v>3748490</v>
      </c>
      <c r="E148" s="705">
        <v>0</v>
      </c>
      <c r="S148"/>
      <c r="T148"/>
      <c r="U148"/>
      <c r="V148"/>
    </row>
    <row r="149" spans="1:22" ht="15" customHeight="1" x14ac:dyDescent="0.25">
      <c r="A149" s="999">
        <v>26</v>
      </c>
      <c r="B149" s="1000" t="s">
        <v>212</v>
      </c>
      <c r="C149" s="23">
        <v>0</v>
      </c>
      <c r="D149" s="23">
        <v>0</v>
      </c>
      <c r="E149" s="705">
        <v>0</v>
      </c>
      <c r="S149"/>
      <c r="T149"/>
      <c r="U149"/>
      <c r="V149"/>
    </row>
    <row r="150" spans="1:22" ht="24" x14ac:dyDescent="0.25">
      <c r="A150" s="36">
        <v>27</v>
      </c>
      <c r="B150" s="37" t="s">
        <v>925</v>
      </c>
      <c r="C150" s="38">
        <f>SUM(C148:C149)</f>
        <v>0</v>
      </c>
      <c r="D150" s="38">
        <f t="shared" ref="D150:E150" si="37">SUM(D148:D149)</f>
        <v>3748490</v>
      </c>
      <c r="E150" s="706">
        <f t="shared" si="37"/>
        <v>0</v>
      </c>
      <c r="S150"/>
      <c r="T150"/>
      <c r="U150"/>
      <c r="V150"/>
    </row>
    <row r="151" spans="1:22" ht="22.8" x14ac:dyDescent="0.25">
      <c r="A151" s="83">
        <v>28</v>
      </c>
      <c r="B151" s="82" t="s">
        <v>922</v>
      </c>
      <c r="C151" s="105">
        <f t="shared" ref="C151:E151" si="38">C126+C129+C133+C142+C145+C147+C150</f>
        <v>600993</v>
      </c>
      <c r="D151" s="105">
        <f t="shared" si="38"/>
        <v>3748490</v>
      </c>
      <c r="E151" s="831">
        <f t="shared" si="38"/>
        <v>950000</v>
      </c>
      <c r="S151"/>
      <c r="T151"/>
      <c r="U151"/>
      <c r="V151"/>
    </row>
    <row r="152" spans="1:22" ht="24" x14ac:dyDescent="0.25">
      <c r="A152" s="999">
        <v>29</v>
      </c>
      <c r="B152" s="1000" t="s">
        <v>213</v>
      </c>
      <c r="C152" s="23">
        <v>0</v>
      </c>
      <c r="D152" s="23">
        <v>0</v>
      </c>
      <c r="E152" s="705">
        <v>0</v>
      </c>
      <c r="S152"/>
      <c r="T152"/>
      <c r="U152"/>
      <c r="V152"/>
    </row>
    <row r="153" spans="1:22" ht="15" customHeight="1" x14ac:dyDescent="0.25">
      <c r="A153" s="999">
        <v>30</v>
      </c>
      <c r="B153" s="1000" t="s">
        <v>214</v>
      </c>
      <c r="C153" s="23">
        <v>0</v>
      </c>
      <c r="D153" s="23">
        <v>0</v>
      </c>
      <c r="E153" s="705">
        <v>0</v>
      </c>
      <c r="S153"/>
      <c r="T153"/>
      <c r="U153"/>
      <c r="V153"/>
    </row>
    <row r="154" spans="1:22" ht="15" customHeight="1" thickBot="1" x14ac:dyDescent="0.3">
      <c r="A154" s="339">
        <v>31</v>
      </c>
      <c r="B154" s="561" t="s">
        <v>923</v>
      </c>
      <c r="C154" s="562">
        <f t="shared" ref="C154:E154" si="39">SUM(C152:C153)</f>
        <v>0</v>
      </c>
      <c r="D154" s="562">
        <f t="shared" si="39"/>
        <v>0</v>
      </c>
      <c r="E154" s="871">
        <f t="shared" si="39"/>
        <v>0</v>
      </c>
      <c r="S154"/>
      <c r="T154"/>
      <c r="U154"/>
      <c r="V154"/>
    </row>
    <row r="155" spans="1:22" ht="18" customHeight="1" thickTop="1" thickBot="1" x14ac:dyDescent="0.3">
      <c r="A155" s="499">
        <v>32</v>
      </c>
      <c r="B155" s="500" t="s">
        <v>924</v>
      </c>
      <c r="C155" s="564">
        <f t="shared" ref="C155:E155" si="40">C151+C154</f>
        <v>600993</v>
      </c>
      <c r="D155" s="564">
        <f t="shared" si="40"/>
        <v>3748490</v>
      </c>
      <c r="E155" s="872">
        <f t="shared" si="40"/>
        <v>950000</v>
      </c>
      <c r="S155"/>
      <c r="T155"/>
      <c r="U155"/>
      <c r="V155"/>
    </row>
    <row r="156" spans="1:22" ht="13.2" thickTop="1" x14ac:dyDescent="0.25"/>
  </sheetData>
  <mergeCells count="4">
    <mergeCell ref="A4:I4"/>
    <mergeCell ref="A82:I82"/>
    <mergeCell ref="A43:I43"/>
    <mergeCell ref="A121:I121"/>
  </mergeCells>
  <phoneticPr fontId="0" type="noConversion"/>
  <pageMargins left="0.74803149606299213" right="0.74803149606299213" top="0.98425196850393704" bottom="0.98425196850393704" header="0.51181102362204722" footer="0.51181102362204722"/>
  <pageSetup scale="80" orientation="portrait" r:id="rId1"/>
  <headerFooter alignWithMargins="0"/>
  <rowBreaks count="3" manualBreakCount="3">
    <brk id="39" max="8" man="1"/>
    <brk id="78" max="8" man="1"/>
    <brk id="117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1"/>
  <sheetViews>
    <sheetView zoomScaleNormal="100" workbookViewId="0"/>
  </sheetViews>
  <sheetFormatPr defaultColWidth="9.109375" defaultRowHeight="13.2" x14ac:dyDescent="0.25"/>
  <cols>
    <col min="1" max="1" width="6.6640625" style="292" customWidth="1"/>
    <col min="2" max="2" width="25.6640625" style="292" customWidth="1"/>
    <col min="3" max="12" width="8.6640625" style="292" customWidth="1"/>
    <col min="13" max="16384" width="9.109375" style="289"/>
  </cols>
  <sheetData>
    <row r="1" spans="1:13" s="286" customFormat="1" ht="15" customHeight="1" x14ac:dyDescent="0.2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560" t="s">
        <v>585</v>
      </c>
    </row>
    <row r="2" spans="1:13" s="286" customFormat="1" ht="15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443" t="str">
        <f>'1.a sz. mellélet'!E2</f>
        <v>a  6/2021. (V.28.) önkormányzati rendelethez</v>
      </c>
    </row>
    <row r="3" spans="1:13" s="286" customFormat="1" ht="15" customHeight="1" x14ac:dyDescent="0.25">
      <c r="A3" s="288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</row>
    <row r="4" spans="1:13" s="286" customFormat="1" ht="15" customHeight="1" x14ac:dyDescent="0.25">
      <c r="A4" s="1077" t="s">
        <v>785</v>
      </c>
      <c r="B4" s="1077"/>
      <c r="C4" s="1077"/>
      <c r="D4" s="1077"/>
      <c r="E4" s="1077"/>
      <c r="F4" s="1077"/>
      <c r="G4" s="1077"/>
      <c r="H4" s="1077"/>
      <c r="I4" s="1077"/>
      <c r="J4" s="1077"/>
      <c r="K4" s="1077"/>
      <c r="L4" s="1077"/>
      <c r="M4" s="290"/>
    </row>
    <row r="5" spans="1:13" s="286" customFormat="1" ht="15" customHeight="1" x14ac:dyDescent="0.25">
      <c r="A5" s="287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13" s="286" customFormat="1" ht="15" customHeight="1" thickBot="1" x14ac:dyDescent="0.3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1078" t="s">
        <v>520</v>
      </c>
      <c r="L6" s="1078"/>
      <c r="M6" s="290"/>
    </row>
    <row r="7" spans="1:13" ht="13.5" customHeight="1" thickTop="1" x14ac:dyDescent="0.25">
      <c r="A7" s="1079" t="s">
        <v>430</v>
      </c>
      <c r="B7" s="1081" t="s">
        <v>431</v>
      </c>
      <c r="C7" s="1076" t="s">
        <v>432</v>
      </c>
      <c r="D7" s="1076"/>
      <c r="E7" s="1076"/>
      <c r="F7" s="1076" t="s">
        <v>433</v>
      </c>
      <c r="G7" s="1076"/>
      <c r="H7" s="1076"/>
      <c r="I7" s="1076" t="s">
        <v>434</v>
      </c>
      <c r="J7" s="1076"/>
      <c r="K7" s="1076"/>
      <c r="L7" s="565" t="s">
        <v>57</v>
      </c>
    </row>
    <row r="8" spans="1:13" ht="24" x14ac:dyDescent="0.25">
      <c r="A8" s="1080"/>
      <c r="B8" s="1082"/>
      <c r="C8" s="716" t="s">
        <v>435</v>
      </c>
      <c r="D8" s="566" t="s">
        <v>436</v>
      </c>
      <c r="E8" s="716" t="s">
        <v>584</v>
      </c>
      <c r="F8" s="716" t="s">
        <v>437</v>
      </c>
      <c r="G8" s="716" t="s">
        <v>436</v>
      </c>
      <c r="H8" s="716" t="s">
        <v>584</v>
      </c>
      <c r="I8" s="716" t="s">
        <v>437</v>
      </c>
      <c r="J8" s="716" t="s">
        <v>436</v>
      </c>
      <c r="K8" s="716" t="s">
        <v>584</v>
      </c>
      <c r="L8" s="567" t="s">
        <v>583</v>
      </c>
    </row>
    <row r="9" spans="1:13" ht="15" customHeight="1" thickBot="1" x14ac:dyDescent="0.3">
      <c r="A9" s="568" t="s">
        <v>438</v>
      </c>
      <c r="B9" s="569" t="s">
        <v>439</v>
      </c>
      <c r="C9" s="569" t="s">
        <v>440</v>
      </c>
      <c r="D9" s="570" t="s">
        <v>441</v>
      </c>
      <c r="E9" s="569" t="s">
        <v>442</v>
      </c>
      <c r="F9" s="569" t="s">
        <v>443</v>
      </c>
      <c r="G9" s="569" t="s">
        <v>444</v>
      </c>
      <c r="H9" s="569" t="s">
        <v>445</v>
      </c>
      <c r="I9" s="569" t="s">
        <v>446</v>
      </c>
      <c r="J9" s="569" t="s">
        <v>447</v>
      </c>
      <c r="K9" s="569" t="s">
        <v>448</v>
      </c>
      <c r="L9" s="571" t="s">
        <v>449</v>
      </c>
    </row>
    <row r="10" spans="1:13" ht="15" customHeight="1" thickTop="1" thickBot="1" x14ac:dyDescent="0.3">
      <c r="A10" s="572" t="s">
        <v>141</v>
      </c>
      <c r="B10" s="717" t="s">
        <v>450</v>
      </c>
      <c r="C10" s="573"/>
      <c r="D10" s="573"/>
      <c r="E10" s="574"/>
      <c r="F10" s="573"/>
      <c r="G10" s="573"/>
      <c r="H10" s="575"/>
      <c r="I10" s="573" t="s">
        <v>451</v>
      </c>
      <c r="J10" s="574">
        <v>100</v>
      </c>
      <c r="K10" s="576">
        <v>1342400</v>
      </c>
      <c r="L10" s="577">
        <v>1342400</v>
      </c>
    </row>
    <row r="11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4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5.6640625" style="297" customWidth="1"/>
    <col min="3" max="5" width="10.6640625" style="297" customWidth="1"/>
    <col min="6" max="6" width="10.6640625" style="298" customWidth="1"/>
    <col min="7" max="16384" width="9.109375" style="298"/>
  </cols>
  <sheetData>
    <row r="1" spans="1:10" s="294" customFormat="1" ht="15" customHeight="1" x14ac:dyDescent="0.25">
      <c r="A1" s="293"/>
      <c r="C1" s="295"/>
      <c r="D1" s="295"/>
      <c r="E1" s="295"/>
      <c r="F1" s="296" t="s">
        <v>513</v>
      </c>
    </row>
    <row r="2" spans="1:10" s="294" customFormat="1" ht="15" customHeight="1" x14ac:dyDescent="0.25">
      <c r="A2" s="293"/>
      <c r="B2" s="295"/>
      <c r="C2" s="295"/>
      <c r="D2" s="295"/>
      <c r="F2" s="296" t="str">
        <f>'1.a sz. mellélet'!E2</f>
        <v>a  6/2021. (V.28.) önkormányzati rendelethez</v>
      </c>
    </row>
    <row r="3" spans="1:10" s="294" customFormat="1" ht="15" customHeight="1" x14ac:dyDescent="0.25">
      <c r="A3" s="293"/>
      <c r="B3" s="293"/>
      <c r="C3" s="293"/>
      <c r="D3" s="293"/>
      <c r="E3" s="293"/>
    </row>
    <row r="4" spans="1:10" s="294" customFormat="1" ht="15" customHeight="1" x14ac:dyDescent="0.25">
      <c r="A4" s="1010" t="s">
        <v>948</v>
      </c>
      <c r="B4" s="1010"/>
      <c r="C4" s="1010"/>
      <c r="D4" s="1010"/>
      <c r="E4" s="1010"/>
      <c r="F4" s="1010"/>
    </row>
    <row r="5" spans="1:10" ht="15" customHeight="1" x14ac:dyDescent="0.25"/>
    <row r="6" spans="1:10" s="294" customFormat="1" ht="15" customHeight="1" x14ac:dyDescent="0.25">
      <c r="A6" s="293"/>
      <c r="B6" s="293" t="s">
        <v>418</v>
      </c>
      <c r="C6" s="293"/>
      <c r="D6" s="293"/>
      <c r="E6" s="440" t="s">
        <v>520</v>
      </c>
    </row>
    <row r="7" spans="1:10" s="294" customFormat="1" ht="7.5" customHeight="1" thickBot="1" x14ac:dyDescent="0.3">
      <c r="A7" s="293"/>
      <c r="B7" s="293"/>
      <c r="C7" s="293"/>
      <c r="D7" s="293"/>
      <c r="E7" s="293"/>
    </row>
    <row r="8" spans="1:10" s="294" customFormat="1" ht="24.6" thickTop="1" x14ac:dyDescent="0.25">
      <c r="A8" s="299" t="s">
        <v>83</v>
      </c>
      <c r="B8" s="300" t="s">
        <v>120</v>
      </c>
      <c r="C8" s="301" t="s">
        <v>133</v>
      </c>
      <c r="D8" s="303" t="s">
        <v>134</v>
      </c>
      <c r="E8" s="31" t="s">
        <v>135</v>
      </c>
    </row>
    <row r="9" spans="1:10" s="294" customFormat="1" ht="13.8" thickBot="1" x14ac:dyDescent="0.3">
      <c r="A9" s="304" t="s">
        <v>438</v>
      </c>
      <c r="B9" s="305" t="s">
        <v>439</v>
      </c>
      <c r="C9" s="306" t="s">
        <v>440</v>
      </c>
      <c r="D9" s="308" t="s">
        <v>441</v>
      </c>
      <c r="E9" s="444" t="s">
        <v>442</v>
      </c>
    </row>
    <row r="10" spans="1:10" s="294" customFormat="1" ht="15" customHeight="1" thickTop="1" thickBot="1" x14ac:dyDescent="0.3">
      <c r="A10" s="336" t="s">
        <v>59</v>
      </c>
      <c r="B10" s="310" t="s">
        <v>419</v>
      </c>
      <c r="C10" s="311">
        <v>0</v>
      </c>
      <c r="D10" s="312">
        <v>0</v>
      </c>
      <c r="E10" s="445">
        <v>0</v>
      </c>
    </row>
    <row r="11" spans="1:10" s="294" customFormat="1" ht="15" customHeight="1" thickTop="1" thickBot="1" x14ac:dyDescent="0.3">
      <c r="A11" s="247" t="s">
        <v>60</v>
      </c>
      <c r="B11" s="313" t="s">
        <v>266</v>
      </c>
      <c r="C11" s="314">
        <v>0</v>
      </c>
      <c r="D11" s="315">
        <v>0</v>
      </c>
      <c r="E11" s="446">
        <v>0</v>
      </c>
    </row>
    <row r="12" spans="1:10" s="294" customFormat="1" ht="15" customHeight="1" thickTop="1" x14ac:dyDescent="0.25">
      <c r="A12" s="293"/>
      <c r="B12" s="316"/>
      <c r="C12" s="293"/>
      <c r="J12" s="317"/>
    </row>
    <row r="13" spans="1:10" s="294" customFormat="1" ht="15" customHeight="1" x14ac:dyDescent="0.25">
      <c r="A13" s="293"/>
      <c r="B13" s="293"/>
      <c r="C13" s="293"/>
      <c r="J13" s="317"/>
    </row>
    <row r="14" spans="1:10" s="294" customFormat="1" ht="15" customHeight="1" x14ac:dyDescent="0.25">
      <c r="A14" s="293"/>
      <c r="B14" s="293" t="s">
        <v>420</v>
      </c>
      <c r="C14" s="293"/>
      <c r="E14" s="440" t="s">
        <v>520</v>
      </c>
      <c r="I14" s="317"/>
    </row>
    <row r="15" spans="1:10" s="294" customFormat="1" ht="7.5" customHeight="1" thickBot="1" x14ac:dyDescent="0.3">
      <c r="A15" s="293"/>
      <c r="B15" s="293"/>
      <c r="C15" s="293"/>
      <c r="J15" s="317"/>
    </row>
    <row r="16" spans="1:10" s="294" customFormat="1" ht="24.6" thickTop="1" x14ac:dyDescent="0.25">
      <c r="A16" s="299" t="s">
        <v>83</v>
      </c>
      <c r="B16" s="300" t="s">
        <v>120</v>
      </c>
      <c r="C16" s="301" t="s">
        <v>133</v>
      </c>
      <c r="D16" s="303" t="s">
        <v>134</v>
      </c>
      <c r="E16" s="31" t="s">
        <v>135</v>
      </c>
      <c r="I16" s="317"/>
    </row>
    <row r="17" spans="1:10" s="294" customFormat="1" ht="13.8" thickBot="1" x14ac:dyDescent="0.3">
      <c r="A17" s="304" t="s">
        <v>438</v>
      </c>
      <c r="B17" s="305" t="s">
        <v>452</v>
      </c>
      <c r="C17" s="306" t="s">
        <v>440</v>
      </c>
      <c r="D17" s="308" t="s">
        <v>441</v>
      </c>
      <c r="E17" s="444" t="s">
        <v>442</v>
      </c>
      <c r="I17" s="318"/>
    </row>
    <row r="18" spans="1:10" s="294" customFormat="1" ht="15" customHeight="1" thickTop="1" x14ac:dyDescent="0.25">
      <c r="A18" s="43" t="s">
        <v>59</v>
      </c>
      <c r="B18" s="319" t="s">
        <v>421</v>
      </c>
      <c r="C18" s="334">
        <f>'1.d sz. melléklet'!C16+'1.d sz. melléklet'!C17</f>
        <v>105500000</v>
      </c>
      <c r="D18" s="334">
        <f>'1.d sz. melléklet'!D16+'1.d sz. melléklet'!D17</f>
        <v>77787165</v>
      </c>
      <c r="E18" s="578">
        <f>'1.d sz. melléklet'!E16+'1.d sz. melléklet'!E17</f>
        <v>77787165</v>
      </c>
      <c r="I18" s="318"/>
    </row>
    <row r="19" spans="1:10" s="294" customFormat="1" ht="24" x14ac:dyDescent="0.25">
      <c r="A19" s="21" t="s">
        <v>60</v>
      </c>
      <c r="B19" s="320" t="s">
        <v>422</v>
      </c>
      <c r="C19" s="335">
        <f>'5.sz. melléklet'!C53</f>
        <v>0</v>
      </c>
      <c r="D19" s="335">
        <f>'5.sz. melléklet'!D53</f>
        <v>24600000</v>
      </c>
      <c r="E19" s="718">
        <f>'5.sz. melléklet'!E53</f>
        <v>24600000</v>
      </c>
      <c r="I19" s="318"/>
    </row>
    <row r="20" spans="1:10" s="294" customFormat="1" ht="15" customHeight="1" x14ac:dyDescent="0.25">
      <c r="A20" s="21" t="s">
        <v>61</v>
      </c>
      <c r="B20" s="320" t="s">
        <v>423</v>
      </c>
      <c r="C20" s="335">
        <v>0</v>
      </c>
      <c r="D20" s="321">
        <v>0</v>
      </c>
      <c r="E20" s="579">
        <v>0</v>
      </c>
      <c r="I20" s="317"/>
    </row>
    <row r="21" spans="1:10" s="294" customFormat="1" ht="15" customHeight="1" x14ac:dyDescent="0.25">
      <c r="A21" s="21" t="s">
        <v>62</v>
      </c>
      <c r="B21" s="320" t="s">
        <v>424</v>
      </c>
      <c r="C21" s="335">
        <f>'5.sz. melléklet'!C54</f>
        <v>0</v>
      </c>
      <c r="D21" s="335">
        <f>'5.sz. melléklet'!D54</f>
        <v>196850</v>
      </c>
      <c r="E21" s="718">
        <f>'5.sz. melléklet'!E54</f>
        <v>196850</v>
      </c>
      <c r="I21" s="322"/>
    </row>
    <row r="22" spans="1:10" s="294" customFormat="1" ht="15" customHeight="1" thickBot="1" x14ac:dyDescent="0.3">
      <c r="A22" s="25" t="s">
        <v>63</v>
      </c>
      <c r="B22" s="323" t="s">
        <v>425</v>
      </c>
      <c r="C22" s="330">
        <f>'1.d sz. melléklet'!C18</f>
        <v>500000</v>
      </c>
      <c r="D22" s="330">
        <f>'1.d sz. melléklet'!D18</f>
        <v>558601</v>
      </c>
      <c r="E22" s="580">
        <f>'1.d sz. melléklet'!E18</f>
        <v>558601</v>
      </c>
      <c r="I22" s="322"/>
    </row>
    <row r="23" spans="1:10" s="294" customFormat="1" ht="15" customHeight="1" thickTop="1" thickBot="1" x14ac:dyDescent="0.3">
      <c r="A23" s="247" t="s">
        <v>64</v>
      </c>
      <c r="B23" s="325" t="s">
        <v>266</v>
      </c>
      <c r="C23" s="332">
        <f>SUM(C18:C22)</f>
        <v>106000000</v>
      </c>
      <c r="D23" s="326">
        <f>SUM(D18:D22)</f>
        <v>103142616</v>
      </c>
      <c r="E23" s="581">
        <f>SUM(E18:E22)</f>
        <v>103142616</v>
      </c>
      <c r="I23" s="322"/>
    </row>
    <row r="24" spans="1:10" s="294" customFormat="1" ht="15" customHeight="1" thickTop="1" x14ac:dyDescent="0.25">
      <c r="A24" s="293"/>
      <c r="B24" s="327"/>
      <c r="C24" s="293"/>
      <c r="J24" s="322"/>
    </row>
    <row r="25" spans="1:10" s="294" customFormat="1" ht="15" customHeight="1" x14ac:dyDescent="0.25">
      <c r="A25" s="293"/>
      <c r="B25" s="293" t="s">
        <v>426</v>
      </c>
      <c r="C25" s="293"/>
      <c r="E25" s="440" t="s">
        <v>520</v>
      </c>
      <c r="I25" s="322"/>
    </row>
    <row r="26" spans="1:10" s="294" customFormat="1" ht="7.5" customHeight="1" thickBot="1" x14ac:dyDescent="0.3">
      <c r="A26" s="293"/>
      <c r="B26" s="293"/>
      <c r="C26" s="293"/>
      <c r="J26" s="322"/>
    </row>
    <row r="27" spans="1:10" s="294" customFormat="1" ht="24.6" thickTop="1" x14ac:dyDescent="0.25">
      <c r="A27" s="299" t="s">
        <v>83</v>
      </c>
      <c r="B27" s="300" t="s">
        <v>120</v>
      </c>
      <c r="C27" s="301" t="s">
        <v>133</v>
      </c>
      <c r="D27" s="303" t="s">
        <v>134</v>
      </c>
      <c r="E27" s="31" t="s">
        <v>135</v>
      </c>
      <c r="I27" s="322"/>
    </row>
    <row r="28" spans="1:10" s="294" customFormat="1" ht="13.8" thickBot="1" x14ac:dyDescent="0.3">
      <c r="A28" s="304" t="s">
        <v>438</v>
      </c>
      <c r="B28" s="305" t="s">
        <v>439</v>
      </c>
      <c r="C28" s="306" t="s">
        <v>440</v>
      </c>
      <c r="D28" s="308" t="s">
        <v>441</v>
      </c>
      <c r="E28" s="444" t="s">
        <v>442</v>
      </c>
      <c r="I28" s="322"/>
    </row>
    <row r="29" spans="1:10" s="294" customFormat="1" ht="15" customHeight="1" thickTop="1" x14ac:dyDescent="0.25">
      <c r="A29" s="43" t="s">
        <v>59</v>
      </c>
      <c r="B29" s="319" t="s">
        <v>427</v>
      </c>
      <c r="C29" s="328">
        <f>C23*0.5</f>
        <v>53000000</v>
      </c>
      <c r="D29" s="329">
        <f t="shared" ref="D29:E29" si="0">D23*0.5</f>
        <v>51571308</v>
      </c>
      <c r="E29" s="449">
        <f t="shared" si="0"/>
        <v>51571308</v>
      </c>
      <c r="I29" s="318"/>
    </row>
    <row r="30" spans="1:10" s="294" customFormat="1" ht="24.6" thickBot="1" x14ac:dyDescent="0.3">
      <c r="A30" s="25" t="s">
        <v>60</v>
      </c>
      <c r="B30" s="323" t="s">
        <v>428</v>
      </c>
      <c r="C30" s="330">
        <v>0</v>
      </c>
      <c r="D30" s="324">
        <v>0</v>
      </c>
      <c r="E30" s="447">
        <v>0</v>
      </c>
      <c r="I30" s="318"/>
    </row>
    <row r="31" spans="1:10" s="294" customFormat="1" ht="37.200000000000003" thickTop="1" thickBot="1" x14ac:dyDescent="0.3">
      <c r="A31" s="247" t="s">
        <v>61</v>
      </c>
      <c r="B31" s="331" t="s">
        <v>429</v>
      </c>
      <c r="C31" s="332">
        <f>SUM(C29:C30)</f>
        <v>53000000</v>
      </c>
      <c r="D31" s="326">
        <f>SUM(D29:D30)</f>
        <v>51571308</v>
      </c>
      <c r="E31" s="448">
        <f>SUM(E29:E30)</f>
        <v>51571308</v>
      </c>
      <c r="I31" s="317"/>
    </row>
    <row r="32" spans="1:10" ht="13.8" thickTop="1" x14ac:dyDescent="0.25">
      <c r="J32" s="322"/>
    </row>
    <row r="33" spans="10:10" x14ac:dyDescent="0.25">
      <c r="J33" s="322"/>
    </row>
    <row r="34" spans="10:10" x14ac:dyDescent="0.25">
      <c r="J34" s="322"/>
    </row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24"/>
  <sheetViews>
    <sheetView zoomScaleNormal="100" workbookViewId="0"/>
  </sheetViews>
  <sheetFormatPr defaultColWidth="9.109375" defaultRowHeight="13.2" x14ac:dyDescent="0.25"/>
  <cols>
    <col min="1" max="1" width="5.6640625" style="455" customWidth="1"/>
    <col min="2" max="2" width="40.33203125" style="455" customWidth="1"/>
    <col min="3" max="6" width="13" style="455" customWidth="1"/>
    <col min="7" max="8" width="10.6640625" style="455" customWidth="1"/>
    <col min="9" max="9" width="8.88671875" style="455" bestFit="1" customWidth="1"/>
    <col min="10" max="16384" width="9.109375" style="455"/>
  </cols>
  <sheetData>
    <row r="1" spans="1:8" ht="15" customHeight="1" x14ac:dyDescent="0.25">
      <c r="A1" s="295"/>
      <c r="B1" s="295"/>
      <c r="C1" s="295"/>
      <c r="D1" s="295"/>
      <c r="E1" s="295"/>
      <c r="F1" s="296" t="s">
        <v>478</v>
      </c>
      <c r="G1" s="456"/>
    </row>
    <row r="2" spans="1:8" ht="15" customHeight="1" x14ac:dyDescent="0.25">
      <c r="A2" s="295"/>
      <c r="B2" s="295"/>
      <c r="C2" s="295"/>
      <c r="D2" s="295"/>
      <c r="E2" s="295"/>
      <c r="F2" s="296" t="str">
        <f>'1.a sz. mellélet'!E2</f>
        <v>a  6/2021. (V.28.) önkormányzati rendelethez</v>
      </c>
      <c r="G2" s="456"/>
    </row>
    <row r="3" spans="1:8" ht="15" customHeight="1" x14ac:dyDescent="0.25">
      <c r="A3" s="297"/>
      <c r="B3" s="297"/>
      <c r="C3" s="297"/>
      <c r="D3" s="297"/>
      <c r="E3" s="297"/>
      <c r="F3" s="456"/>
    </row>
    <row r="4" spans="1:8" ht="15" customHeight="1" x14ac:dyDescent="0.25">
      <c r="A4" s="1083" t="s">
        <v>663</v>
      </c>
      <c r="B4" s="1083"/>
      <c r="C4" s="1083"/>
      <c r="D4" s="1083"/>
      <c r="E4" s="1083"/>
      <c r="F4" s="1083"/>
      <c r="G4" s="457"/>
      <c r="H4" s="456"/>
    </row>
    <row r="5" spans="1:8" ht="15" customHeight="1" x14ac:dyDescent="0.25">
      <c r="A5" s="441"/>
      <c r="B5" s="441"/>
      <c r="C5" s="441"/>
      <c r="D5" s="441"/>
      <c r="E5" s="441"/>
      <c r="F5" s="457"/>
      <c r="G5" s="457"/>
      <c r="H5" s="456"/>
    </row>
    <row r="6" spans="1:8" ht="15" customHeight="1" x14ac:dyDescent="0.25">
      <c r="A6" s="833"/>
      <c r="B6" s="833"/>
      <c r="C6" s="833"/>
      <c r="D6" s="833"/>
      <c r="E6" s="833"/>
    </row>
    <row r="7" spans="1:8" ht="13.8" thickBot="1" x14ac:dyDescent="0.3">
      <c r="A7" s="833"/>
      <c r="B7" s="833"/>
      <c r="C7" s="833"/>
      <c r="D7" s="6"/>
      <c r="E7" s="833"/>
      <c r="F7" s="6" t="s">
        <v>413</v>
      </c>
    </row>
    <row r="8" spans="1:8" ht="28.5" customHeight="1" thickTop="1" x14ac:dyDescent="0.25">
      <c r="A8" s="1084" t="s">
        <v>314</v>
      </c>
      <c r="B8" s="1086" t="s">
        <v>318</v>
      </c>
      <c r="C8" s="1086" t="s">
        <v>661</v>
      </c>
      <c r="D8" s="1088" t="s">
        <v>319</v>
      </c>
      <c r="E8" s="1090" t="s">
        <v>935</v>
      </c>
      <c r="F8" s="1091"/>
    </row>
    <row r="9" spans="1:8" x14ac:dyDescent="0.25">
      <c r="A9" s="1085"/>
      <c r="B9" s="1087"/>
      <c r="C9" s="1087"/>
      <c r="D9" s="1089"/>
      <c r="E9" s="480" t="s">
        <v>316</v>
      </c>
      <c r="F9" s="481" t="s">
        <v>317</v>
      </c>
    </row>
    <row r="10" spans="1:8" ht="13.8" thickBot="1" x14ac:dyDescent="0.3">
      <c r="A10" s="458" t="s">
        <v>438</v>
      </c>
      <c r="B10" s="459" t="s">
        <v>452</v>
      </c>
      <c r="C10" s="834" t="s">
        <v>440</v>
      </c>
      <c r="D10" s="835" t="s">
        <v>441</v>
      </c>
      <c r="E10" s="482" t="s">
        <v>442</v>
      </c>
      <c r="F10" s="483" t="s">
        <v>443</v>
      </c>
    </row>
    <row r="11" spans="1:8" ht="24.6" thickTop="1" x14ac:dyDescent="0.25">
      <c r="A11" s="28" t="s">
        <v>59</v>
      </c>
      <c r="B11" s="836" t="s">
        <v>936</v>
      </c>
      <c r="C11" s="837" t="s">
        <v>937</v>
      </c>
      <c r="D11" s="935">
        <v>4999997</v>
      </c>
      <c r="E11" s="936">
        <v>4834051</v>
      </c>
      <c r="F11" s="937">
        <v>6713258</v>
      </c>
    </row>
    <row r="12" spans="1:8" ht="24" x14ac:dyDescent="0.25">
      <c r="A12" s="20" t="s">
        <v>60</v>
      </c>
      <c r="B12" s="838" t="s">
        <v>934</v>
      </c>
      <c r="C12" s="475" t="s">
        <v>933</v>
      </c>
      <c r="D12" s="938">
        <v>2999969</v>
      </c>
      <c r="E12" s="939">
        <v>2198787</v>
      </c>
      <c r="F12" s="940">
        <v>3533802</v>
      </c>
      <c r="H12" s="840"/>
    </row>
    <row r="13" spans="1:8" ht="36" x14ac:dyDescent="0.25">
      <c r="A13" s="28" t="s">
        <v>61</v>
      </c>
      <c r="B13" s="839" t="s">
        <v>938</v>
      </c>
      <c r="C13" s="837" t="s">
        <v>939</v>
      </c>
      <c r="D13" s="935">
        <v>68946874</v>
      </c>
      <c r="E13" s="936">
        <v>65546874</v>
      </c>
      <c r="F13" s="937">
        <v>0</v>
      </c>
    </row>
    <row r="14" spans="1:8" ht="15" customHeight="1" x14ac:dyDescent="0.25">
      <c r="A14" s="28" t="s">
        <v>62</v>
      </c>
      <c r="B14" s="882" t="s">
        <v>941</v>
      </c>
      <c r="C14" s="883" t="s">
        <v>940</v>
      </c>
      <c r="D14" s="941">
        <v>67961992</v>
      </c>
      <c r="E14" s="1004">
        <v>67961992</v>
      </c>
      <c r="F14" s="937">
        <v>87298137</v>
      </c>
    </row>
    <row r="15" spans="1:8" ht="25.5" customHeight="1" x14ac:dyDescent="0.25">
      <c r="A15" s="28" t="s">
        <v>63</v>
      </c>
      <c r="B15" s="882" t="s">
        <v>942</v>
      </c>
      <c r="C15" s="883" t="s">
        <v>943</v>
      </c>
      <c r="D15" s="941">
        <v>39466456</v>
      </c>
      <c r="E15" s="1004">
        <v>20293019</v>
      </c>
      <c r="F15" s="937">
        <v>50122399</v>
      </c>
    </row>
    <row r="16" spans="1:8" ht="24" x14ac:dyDescent="0.25">
      <c r="A16" s="28" t="s">
        <v>64</v>
      </c>
      <c r="B16" s="882" t="s">
        <v>944</v>
      </c>
      <c r="C16" s="883" t="s">
        <v>945</v>
      </c>
      <c r="D16" s="941">
        <v>30000000</v>
      </c>
      <c r="E16" s="942">
        <v>30000000</v>
      </c>
      <c r="F16" s="937">
        <v>0</v>
      </c>
    </row>
    <row r="17" spans="1:6" ht="24" x14ac:dyDescent="0.25">
      <c r="A17" s="28" t="s">
        <v>65</v>
      </c>
      <c r="B17" s="838" t="s">
        <v>946</v>
      </c>
      <c r="C17" s="475" t="s">
        <v>947</v>
      </c>
      <c r="D17" s="938">
        <v>9790673</v>
      </c>
      <c r="E17" s="1005">
        <v>0</v>
      </c>
      <c r="F17" s="1006">
        <v>12716863</v>
      </c>
    </row>
    <row r="18" spans="1:6" ht="24.6" thickBot="1" x14ac:dyDescent="0.3">
      <c r="A18" s="93" t="s">
        <v>66</v>
      </c>
      <c r="B18" s="884" t="s">
        <v>743</v>
      </c>
      <c r="C18" s="885">
        <v>3019803385</v>
      </c>
      <c r="D18" s="943">
        <v>24676858</v>
      </c>
      <c r="E18" s="944">
        <v>-505811</v>
      </c>
      <c r="F18" s="945">
        <v>24171047</v>
      </c>
    </row>
    <row r="19" spans="1:6" ht="15" customHeight="1" thickTop="1" x14ac:dyDescent="0.25">
      <c r="A19" s="28" t="s">
        <v>67</v>
      </c>
      <c r="B19" s="838" t="s">
        <v>662</v>
      </c>
      <c r="C19" s="17">
        <v>1775058654</v>
      </c>
      <c r="D19" s="1003">
        <v>32605237</v>
      </c>
      <c r="E19" s="936">
        <v>3715095</v>
      </c>
      <c r="F19" s="937">
        <v>0</v>
      </c>
    </row>
    <row r="20" spans="1:6" ht="24" x14ac:dyDescent="0.25">
      <c r="A20" s="28" t="s">
        <v>68</v>
      </c>
      <c r="B20" s="839" t="s">
        <v>688</v>
      </c>
      <c r="C20" s="837" t="s">
        <v>687</v>
      </c>
      <c r="D20" s="935">
        <v>29837051</v>
      </c>
      <c r="E20" s="936">
        <v>1246303</v>
      </c>
      <c r="F20" s="937">
        <v>0</v>
      </c>
    </row>
    <row r="21" spans="1:6" ht="36.6" thickBot="1" x14ac:dyDescent="0.3">
      <c r="A21" s="93" t="s">
        <v>122</v>
      </c>
      <c r="B21" s="884" t="s">
        <v>689</v>
      </c>
      <c r="C21" s="885" t="s">
        <v>760</v>
      </c>
      <c r="D21" s="943">
        <v>19048372</v>
      </c>
      <c r="E21" s="944">
        <v>2240986</v>
      </c>
      <c r="F21" s="945">
        <v>0</v>
      </c>
    </row>
    <row r="22" spans="1:6" ht="13.8" thickTop="1" x14ac:dyDescent="0.25"/>
    <row r="24" spans="1:6" x14ac:dyDescent="0.25">
      <c r="E24" s="840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479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6/2021. (V.28.)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1009" t="s">
        <v>786</v>
      </c>
      <c r="B4" s="1009"/>
      <c r="C4" s="1009"/>
      <c r="D4" s="1009"/>
      <c r="E4" s="100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321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09" t="s">
        <v>138</v>
      </c>
      <c r="B6" s="413" t="s">
        <v>121</v>
      </c>
      <c r="C6" s="203" t="s">
        <v>136</v>
      </c>
      <c r="D6" s="195" t="s">
        <v>20</v>
      </c>
      <c r="E6" s="196" t="s">
        <v>454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10" t="s">
        <v>438</v>
      </c>
      <c r="B7" s="414" t="s">
        <v>452</v>
      </c>
      <c r="C7" s="204" t="s">
        <v>440</v>
      </c>
      <c r="D7" s="197" t="s">
        <v>441</v>
      </c>
      <c r="E7" s="198" t="s">
        <v>453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199" t="s">
        <v>59</v>
      </c>
      <c r="B8" s="415" t="s">
        <v>272</v>
      </c>
      <c r="C8" s="485">
        <v>0</v>
      </c>
      <c r="D8" s="191">
        <v>0</v>
      </c>
      <c r="E8" s="181">
        <v>0</v>
      </c>
    </row>
    <row r="9" spans="1:255" ht="15" customHeight="1" x14ac:dyDescent="0.25">
      <c r="A9" s="200" t="s">
        <v>60</v>
      </c>
      <c r="B9" s="416" t="s">
        <v>273</v>
      </c>
      <c r="C9" s="486">
        <v>0</v>
      </c>
      <c r="D9" s="192">
        <v>0</v>
      </c>
      <c r="E9" s="184">
        <v>0</v>
      </c>
    </row>
    <row r="10" spans="1:255" ht="15" customHeight="1" x14ac:dyDescent="0.25">
      <c r="A10" s="200" t="s">
        <v>61</v>
      </c>
      <c r="B10" s="416" t="s">
        <v>274</v>
      </c>
      <c r="C10" s="486">
        <v>0</v>
      </c>
      <c r="D10" s="192">
        <v>0</v>
      </c>
      <c r="E10" s="184">
        <v>0</v>
      </c>
    </row>
    <row r="11" spans="1:255" ht="15" customHeight="1" x14ac:dyDescent="0.25">
      <c r="A11" s="200" t="s">
        <v>62</v>
      </c>
      <c r="B11" s="416" t="s">
        <v>275</v>
      </c>
      <c r="C11" s="486">
        <v>0</v>
      </c>
      <c r="D11" s="192">
        <v>0</v>
      </c>
      <c r="E11" s="184">
        <v>0</v>
      </c>
    </row>
    <row r="12" spans="1:255" ht="22.8" x14ac:dyDescent="0.25">
      <c r="A12" s="201" t="s">
        <v>63</v>
      </c>
      <c r="B12" s="417" t="s">
        <v>286</v>
      </c>
      <c r="C12" s="227">
        <v>0</v>
      </c>
      <c r="D12" s="193">
        <v>0</v>
      </c>
      <c r="E12" s="187">
        <v>0</v>
      </c>
    </row>
    <row r="13" spans="1:255" ht="15" customHeight="1" x14ac:dyDescent="0.25">
      <c r="A13" s="200" t="s">
        <v>64</v>
      </c>
      <c r="B13" s="416" t="s">
        <v>276</v>
      </c>
      <c r="C13" s="486">
        <v>0</v>
      </c>
      <c r="D13" s="192">
        <v>0</v>
      </c>
      <c r="E13" s="184">
        <v>0</v>
      </c>
    </row>
    <row r="14" spans="1:255" ht="15" customHeight="1" x14ac:dyDescent="0.25">
      <c r="A14" s="200" t="s">
        <v>65</v>
      </c>
      <c r="B14" s="416" t="s">
        <v>277</v>
      </c>
      <c r="C14" s="486">
        <v>0</v>
      </c>
      <c r="D14" s="192">
        <v>0</v>
      </c>
      <c r="E14" s="184">
        <v>0</v>
      </c>
    </row>
    <row r="15" spans="1:255" ht="22.8" x14ac:dyDescent="0.25">
      <c r="A15" s="201" t="s">
        <v>66</v>
      </c>
      <c r="B15" s="417" t="s">
        <v>287</v>
      </c>
      <c r="C15" s="227">
        <v>0</v>
      </c>
      <c r="D15" s="193">
        <v>0</v>
      </c>
      <c r="E15" s="187">
        <v>0</v>
      </c>
    </row>
    <row r="16" spans="1:255" ht="15" customHeight="1" x14ac:dyDescent="0.25">
      <c r="A16" s="200" t="s">
        <v>67</v>
      </c>
      <c r="B16" s="416" t="s">
        <v>484</v>
      </c>
      <c r="C16" s="486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278</v>
      </c>
      <c r="C17" s="486">
        <v>43880</v>
      </c>
      <c r="D17" s="192">
        <v>0</v>
      </c>
      <c r="E17" s="184">
        <v>53450</v>
      </c>
    </row>
    <row r="18" spans="1:5" ht="15" customHeight="1" x14ac:dyDescent="0.25">
      <c r="A18" s="200" t="s">
        <v>122</v>
      </c>
      <c r="B18" s="416" t="s">
        <v>279</v>
      </c>
      <c r="C18" s="486">
        <v>947080</v>
      </c>
      <c r="D18" s="192">
        <v>0</v>
      </c>
      <c r="E18" s="184">
        <v>484478</v>
      </c>
    </row>
    <row r="19" spans="1:5" ht="15" customHeight="1" x14ac:dyDescent="0.25">
      <c r="A19" s="200" t="s">
        <v>69</v>
      </c>
      <c r="B19" s="416" t="s">
        <v>280</v>
      </c>
      <c r="C19" s="486">
        <v>0</v>
      </c>
      <c r="D19" s="192">
        <v>0</v>
      </c>
      <c r="E19" s="184">
        <v>0</v>
      </c>
    </row>
    <row r="20" spans="1:5" ht="18" customHeight="1" x14ac:dyDescent="0.25">
      <c r="A20" s="201" t="s">
        <v>123</v>
      </c>
      <c r="B20" s="417" t="s">
        <v>489</v>
      </c>
      <c r="C20" s="227">
        <f>SUM(C16:C19)</f>
        <v>990960</v>
      </c>
      <c r="D20" s="193">
        <v>0</v>
      </c>
      <c r="E20" s="187">
        <f>SUM(E16:E19)</f>
        <v>537928</v>
      </c>
    </row>
    <row r="21" spans="1:5" ht="15" customHeight="1" x14ac:dyDescent="0.25">
      <c r="A21" s="200" t="s">
        <v>124</v>
      </c>
      <c r="B21" s="416" t="s">
        <v>281</v>
      </c>
      <c r="C21" s="486">
        <v>0</v>
      </c>
      <c r="D21" s="192">
        <v>0</v>
      </c>
      <c r="E21" s="184">
        <v>79348</v>
      </c>
    </row>
    <row r="22" spans="1:5" ht="15" customHeight="1" x14ac:dyDescent="0.25">
      <c r="A22" s="200" t="s">
        <v>125</v>
      </c>
      <c r="B22" s="416" t="s">
        <v>282</v>
      </c>
      <c r="C22" s="486">
        <v>0</v>
      </c>
      <c r="D22" s="192">
        <v>0</v>
      </c>
      <c r="E22" s="184">
        <v>0</v>
      </c>
    </row>
    <row r="23" spans="1:5" ht="15" customHeight="1" x14ac:dyDescent="0.25">
      <c r="A23" s="200" t="s">
        <v>70</v>
      </c>
      <c r="B23" s="416" t="s">
        <v>283</v>
      </c>
      <c r="C23" s="486">
        <v>0</v>
      </c>
      <c r="D23" s="192">
        <v>0</v>
      </c>
      <c r="E23" s="184">
        <v>0</v>
      </c>
    </row>
    <row r="24" spans="1:5" ht="18.75" customHeight="1" x14ac:dyDescent="0.25">
      <c r="A24" s="201" t="s">
        <v>126</v>
      </c>
      <c r="B24" s="417" t="s">
        <v>288</v>
      </c>
      <c r="C24" s="227">
        <f>SUM(C21:C23)</f>
        <v>0</v>
      </c>
      <c r="D24" s="193">
        <v>0</v>
      </c>
      <c r="E24" s="187">
        <f>SUM(E21:E23)</f>
        <v>79348</v>
      </c>
    </row>
    <row r="25" spans="1:5" ht="18" customHeight="1" x14ac:dyDescent="0.25">
      <c r="A25" s="201" t="s">
        <v>127</v>
      </c>
      <c r="B25" s="417" t="s">
        <v>485</v>
      </c>
      <c r="C25" s="227">
        <v>0</v>
      </c>
      <c r="D25" s="193">
        <v>0</v>
      </c>
      <c r="E25" s="187">
        <v>0</v>
      </c>
    </row>
    <row r="26" spans="1:5" ht="18" customHeight="1" thickBot="1" x14ac:dyDescent="0.3">
      <c r="A26" s="202" t="s">
        <v>58</v>
      </c>
      <c r="B26" s="418" t="s">
        <v>284</v>
      </c>
      <c r="C26" s="487">
        <v>50287</v>
      </c>
      <c r="D26" s="411">
        <v>0</v>
      </c>
      <c r="E26" s="214">
        <v>50347</v>
      </c>
    </row>
    <row r="27" spans="1:5" ht="18" customHeight="1" thickTop="1" thickBot="1" x14ac:dyDescent="0.3">
      <c r="A27" s="219" t="s">
        <v>128</v>
      </c>
      <c r="B27" s="68" t="s">
        <v>285</v>
      </c>
      <c r="C27" s="58">
        <f>C12+C15+C20+C24+C25+C26</f>
        <v>1041247</v>
      </c>
      <c r="D27" s="430">
        <v>0</v>
      </c>
      <c r="E27" s="431">
        <f>E12+E15+E20+E24+E25+E26</f>
        <v>667623</v>
      </c>
    </row>
    <row r="28" spans="1:5" ht="15" customHeight="1" thickTop="1" thickBot="1" x14ac:dyDescent="0.3">
      <c r="A28" s="217"/>
      <c r="B28" s="218"/>
      <c r="C28" s="428"/>
      <c r="D28" s="428"/>
      <c r="E28" s="429"/>
    </row>
    <row r="29" spans="1:5" ht="48.6" thickTop="1" x14ac:dyDescent="0.25">
      <c r="A29" s="409" t="s">
        <v>138</v>
      </c>
      <c r="B29" s="413" t="s">
        <v>21</v>
      </c>
      <c r="C29" s="203" t="s">
        <v>136</v>
      </c>
      <c r="D29" s="195" t="s">
        <v>20</v>
      </c>
      <c r="E29" s="196" t="s">
        <v>454</v>
      </c>
    </row>
    <row r="30" spans="1:5" ht="18" customHeight="1" thickBot="1" x14ac:dyDescent="0.3">
      <c r="A30" s="410" t="s">
        <v>438</v>
      </c>
      <c r="B30" s="414" t="s">
        <v>439</v>
      </c>
      <c r="C30" s="204" t="s">
        <v>440</v>
      </c>
      <c r="D30" s="197" t="s">
        <v>441</v>
      </c>
      <c r="E30" s="198" t="s">
        <v>442</v>
      </c>
    </row>
    <row r="31" spans="1:5" ht="15" customHeight="1" thickTop="1" x14ac:dyDescent="0.25">
      <c r="A31" s="200" t="s">
        <v>71</v>
      </c>
      <c r="B31" s="416" t="s">
        <v>289</v>
      </c>
      <c r="C31" s="485">
        <v>0</v>
      </c>
      <c r="D31" s="192">
        <v>0</v>
      </c>
      <c r="E31" s="184">
        <v>0</v>
      </c>
    </row>
    <row r="32" spans="1:5" ht="15" customHeight="1" x14ac:dyDescent="0.25">
      <c r="A32" s="200" t="s">
        <v>72</v>
      </c>
      <c r="B32" s="416" t="s">
        <v>290</v>
      </c>
      <c r="C32" s="486">
        <v>0</v>
      </c>
      <c r="D32" s="192">
        <v>0</v>
      </c>
      <c r="E32" s="184">
        <v>0</v>
      </c>
    </row>
    <row r="33" spans="1:5" ht="15" customHeight="1" x14ac:dyDescent="0.25">
      <c r="A33" s="200" t="s">
        <v>73</v>
      </c>
      <c r="B33" s="416" t="s">
        <v>291</v>
      </c>
      <c r="C33" s="486">
        <v>3840777</v>
      </c>
      <c r="D33" s="192">
        <v>0</v>
      </c>
      <c r="E33" s="184">
        <v>3840777</v>
      </c>
    </row>
    <row r="34" spans="1:5" ht="15" customHeight="1" x14ac:dyDescent="0.25">
      <c r="A34" s="200" t="s">
        <v>74</v>
      </c>
      <c r="B34" s="416" t="s">
        <v>292</v>
      </c>
      <c r="C34" s="486">
        <v>-4410516</v>
      </c>
      <c r="D34" s="192">
        <v>0</v>
      </c>
      <c r="E34" s="184">
        <v>-4174975</v>
      </c>
    </row>
    <row r="35" spans="1:5" ht="15" customHeight="1" x14ac:dyDescent="0.25">
      <c r="A35" s="200" t="s">
        <v>129</v>
      </c>
      <c r="B35" s="416" t="s">
        <v>293</v>
      </c>
      <c r="C35" s="486">
        <v>0</v>
      </c>
      <c r="D35" s="192">
        <v>0</v>
      </c>
      <c r="E35" s="184">
        <v>0</v>
      </c>
    </row>
    <row r="36" spans="1:5" ht="15" customHeight="1" x14ac:dyDescent="0.25">
      <c r="A36" s="200" t="s">
        <v>130</v>
      </c>
      <c r="B36" s="416" t="s">
        <v>294</v>
      </c>
      <c r="C36" s="486">
        <v>235541</v>
      </c>
      <c r="D36" s="192">
        <v>0</v>
      </c>
      <c r="E36" s="184">
        <v>-500613</v>
      </c>
    </row>
    <row r="37" spans="1:5" ht="18" customHeight="1" thickBot="1" x14ac:dyDescent="0.3">
      <c r="A37" s="474" t="s">
        <v>117</v>
      </c>
      <c r="B37" s="419" t="s">
        <v>295</v>
      </c>
      <c r="C37" s="489">
        <f>SUM(C31:C36)</f>
        <v>-334198</v>
      </c>
      <c r="D37" s="205">
        <v>0</v>
      </c>
      <c r="E37" s="214">
        <f>SUM(E31:E36)</f>
        <v>-834811</v>
      </c>
    </row>
    <row r="38" spans="1:5" ht="7.5" customHeight="1" thickTop="1" x14ac:dyDescent="0.25">
      <c r="A38" s="209"/>
      <c r="B38" s="210"/>
      <c r="C38" s="211"/>
      <c r="D38" s="211"/>
      <c r="E38" s="157"/>
    </row>
    <row r="39" spans="1:5" ht="15" customHeight="1" x14ac:dyDescent="0.25">
      <c r="A39" s="212"/>
      <c r="B39" s="156"/>
      <c r="C39" s="157"/>
      <c r="D39" s="157"/>
      <c r="E39" s="5" t="s">
        <v>590</v>
      </c>
    </row>
    <row r="40" spans="1:5" ht="15" customHeight="1" x14ac:dyDescent="0.25">
      <c r="A40" s="212"/>
      <c r="B40" s="156"/>
      <c r="C40" s="157"/>
      <c r="D40" s="157"/>
      <c r="E40" s="213" t="str">
        <f>'1.d sz. melléklet'!F2</f>
        <v>a  6/2021. (V.28.) önkormányzati rendelethez</v>
      </c>
    </row>
    <row r="41" spans="1:5" ht="15" customHeight="1" x14ac:dyDescent="0.25">
      <c r="A41" s="212"/>
      <c r="B41" s="156"/>
      <c r="C41" s="157"/>
      <c r="D41" s="157"/>
      <c r="E41" s="157"/>
    </row>
    <row r="42" spans="1:5" ht="15" customHeight="1" thickBot="1" x14ac:dyDescent="0.3">
      <c r="A42" s="212"/>
      <c r="B42" s="156"/>
      <c r="C42" s="157"/>
      <c r="D42" s="157"/>
      <c r="E42" s="5" t="s">
        <v>321</v>
      </c>
    </row>
    <row r="43" spans="1:5" ht="48.6" thickTop="1" x14ac:dyDescent="0.25">
      <c r="A43" s="409" t="s">
        <v>138</v>
      </c>
      <c r="B43" s="413" t="s">
        <v>21</v>
      </c>
      <c r="C43" s="203" t="s">
        <v>136</v>
      </c>
      <c r="D43" s="195" t="s">
        <v>20</v>
      </c>
      <c r="E43" s="196" t="s">
        <v>454</v>
      </c>
    </row>
    <row r="44" spans="1:5" ht="18" customHeight="1" thickBot="1" x14ac:dyDescent="0.3">
      <c r="A44" s="410" t="s">
        <v>438</v>
      </c>
      <c r="B44" s="414" t="s">
        <v>439</v>
      </c>
      <c r="C44" s="204" t="s">
        <v>440</v>
      </c>
      <c r="D44" s="197" t="s">
        <v>441</v>
      </c>
      <c r="E44" s="198" t="s">
        <v>453</v>
      </c>
    </row>
    <row r="45" spans="1:5" ht="15" customHeight="1" thickTop="1" x14ac:dyDescent="0.25">
      <c r="A45" s="206" t="s">
        <v>131</v>
      </c>
      <c r="B45" s="420" t="s">
        <v>296</v>
      </c>
      <c r="C45" s="485">
        <v>0</v>
      </c>
      <c r="D45" s="207">
        <v>0</v>
      </c>
      <c r="E45" s="208">
        <v>0</v>
      </c>
    </row>
    <row r="46" spans="1:5" ht="15" customHeight="1" x14ac:dyDescent="0.25">
      <c r="A46" s="200" t="s">
        <v>75</v>
      </c>
      <c r="B46" s="416" t="s">
        <v>297</v>
      </c>
      <c r="C46" s="486">
        <v>184397</v>
      </c>
      <c r="D46" s="192">
        <v>0</v>
      </c>
      <c r="E46" s="184">
        <v>192591</v>
      </c>
    </row>
    <row r="47" spans="1:5" ht="15" customHeight="1" x14ac:dyDescent="0.25">
      <c r="A47" s="200" t="s">
        <v>118</v>
      </c>
      <c r="B47" s="416" t="s">
        <v>298</v>
      </c>
      <c r="C47" s="486">
        <v>0</v>
      </c>
      <c r="D47" s="192">
        <v>0</v>
      </c>
      <c r="E47" s="184">
        <v>0</v>
      </c>
    </row>
    <row r="48" spans="1:5" ht="18" customHeight="1" x14ac:dyDescent="0.25">
      <c r="A48" s="201" t="s">
        <v>132</v>
      </c>
      <c r="B48" s="417" t="s">
        <v>299</v>
      </c>
      <c r="C48" s="227">
        <f>SUM(C45:C47)</f>
        <v>184397</v>
      </c>
      <c r="D48" s="193">
        <v>0</v>
      </c>
      <c r="E48" s="187">
        <f>SUM(E45:E47)</f>
        <v>192591</v>
      </c>
    </row>
    <row r="49" spans="1:5" ht="22.8" x14ac:dyDescent="0.25">
      <c r="A49" s="201" t="s">
        <v>119</v>
      </c>
      <c r="B49" s="417" t="s">
        <v>486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487</v>
      </c>
      <c r="C50" s="487">
        <v>1191048</v>
      </c>
      <c r="D50" s="411">
        <v>0</v>
      </c>
      <c r="E50" s="214">
        <v>1309843</v>
      </c>
    </row>
    <row r="51" spans="1:5" ht="18" customHeight="1" thickTop="1" thickBot="1" x14ac:dyDescent="0.3">
      <c r="A51" s="219" t="s">
        <v>77</v>
      </c>
      <c r="B51" s="421" t="s">
        <v>488</v>
      </c>
      <c r="C51" s="488">
        <f>C37+C48+C49+C50</f>
        <v>1041247</v>
      </c>
      <c r="D51" s="412">
        <v>0</v>
      </c>
      <c r="E51" s="222">
        <f>E37+E48+E49+E50</f>
        <v>667623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383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6/2021. (V.28.)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1009" t="s">
        <v>764</v>
      </c>
      <c r="B4" s="1009"/>
      <c r="C4" s="1009"/>
      <c r="D4" s="1009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520</v>
      </c>
    </row>
    <row r="7" spans="1:4" s="15" customFormat="1" ht="24.6" thickTop="1" x14ac:dyDescent="0.25">
      <c r="A7" s="29" t="s">
        <v>138</v>
      </c>
      <c r="B7" s="30" t="s">
        <v>120</v>
      </c>
      <c r="C7" s="31" t="s">
        <v>455</v>
      </c>
      <c r="D7" s="154"/>
    </row>
    <row r="8" spans="1:4" s="15" customFormat="1" ht="15" customHeight="1" thickBot="1" x14ac:dyDescent="0.3">
      <c r="A8" s="46" t="s">
        <v>438</v>
      </c>
      <c r="B8" s="47" t="s">
        <v>452</v>
      </c>
      <c r="C8" s="48" t="s">
        <v>440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228">
        <f>'4. sz. melléklet'!C9+'27.sz. melléklet'!C9</f>
        <v>477952648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228">
        <f>'4. sz. melléklet'!C10+'27.sz. melléklet'!C10</f>
        <v>386903433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229">
        <f>'4. sz. melléklet'!C11+'27.sz. melléklet'!C11</f>
        <v>91049215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228">
        <f>'4. sz. melléklet'!C12+'28.sz. melléklet'!E13</f>
        <v>128477584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228">
        <f>'4. sz. melléklet'!C13-19222348</f>
        <v>3071318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229">
        <f>C12-C13</f>
        <v>125406266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229">
        <f>'4. sz. melléklet'!C15+'27.sz. melléklet'!C15</f>
        <v>216455481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228">
        <f>'4. sz. melléklet'!C16+'27.sz. melléklet'!C16</f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228">
        <f>'4. sz. melléklet'!C17+'27.sz. melléklet'!C17</f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229">
        <f>'4. sz. melléklet'!C18+'27.sz. melléklet'!C18</f>
        <v>0</v>
      </c>
      <c r="D18" s="152"/>
    </row>
    <row r="19" spans="1:4" s="1" customFormat="1" ht="15" customHeight="1" x14ac:dyDescent="0.25">
      <c r="A19" s="182" t="s">
        <v>122</v>
      </c>
      <c r="B19" s="183" t="s">
        <v>11</v>
      </c>
      <c r="C19" s="228">
        <f>'4. sz. melléklet'!C19+'27.sz. melléklet'!C19</f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228">
        <f>'4. sz. melléklet'!C20+'27.sz. melléklet'!C20</f>
        <v>0</v>
      </c>
      <c r="D20" s="152"/>
    </row>
    <row r="21" spans="1:4" s="1" customFormat="1" ht="15" customHeight="1" x14ac:dyDescent="0.25">
      <c r="A21" s="185" t="s">
        <v>123</v>
      </c>
      <c r="B21" s="186" t="s">
        <v>13</v>
      </c>
      <c r="C21" s="229">
        <f>'4. sz. melléklet'!C21+'27.sz. melléklet'!C21</f>
        <v>0</v>
      </c>
      <c r="D21" s="152"/>
    </row>
    <row r="22" spans="1:4" s="1" customFormat="1" ht="15" customHeight="1" x14ac:dyDescent="0.25">
      <c r="A22" s="185" t="s">
        <v>124</v>
      </c>
      <c r="B22" s="186" t="s">
        <v>14</v>
      </c>
      <c r="C22" s="229">
        <f>'4. sz. melléklet'!C22+'27.sz. melléklet'!C22</f>
        <v>0</v>
      </c>
      <c r="D22" s="152"/>
    </row>
    <row r="23" spans="1:4" s="1" customFormat="1" ht="15" customHeight="1" x14ac:dyDescent="0.25">
      <c r="A23" s="185" t="s">
        <v>125</v>
      </c>
      <c r="B23" s="186" t="s">
        <v>15</v>
      </c>
      <c r="C23" s="229">
        <f>C15+C22</f>
        <v>216455481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229">
        <f>'4. sz. melléklet'!C24+'27.sz. melléklet'!C24</f>
        <v>8350076</v>
      </c>
      <c r="D24" s="8"/>
    </row>
    <row r="25" spans="1:4" ht="15" customHeight="1" x14ac:dyDescent="0.25">
      <c r="A25" s="185" t="s">
        <v>126</v>
      </c>
      <c r="B25" s="186" t="s">
        <v>17</v>
      </c>
      <c r="C25" s="229">
        <f>C15-C24</f>
        <v>208105405</v>
      </c>
    </row>
    <row r="26" spans="1:4" ht="15" customHeight="1" x14ac:dyDescent="0.25">
      <c r="A26" s="185" t="s">
        <v>127</v>
      </c>
      <c r="B26" s="186" t="s">
        <v>19</v>
      </c>
      <c r="C26" s="229">
        <f>'4. sz. melléklet'!C26+'27.sz. melléklet'!C26</f>
        <v>0</v>
      </c>
    </row>
    <row r="27" spans="1:4" ht="15" customHeight="1" thickBot="1" x14ac:dyDescent="0.3">
      <c r="A27" s="188" t="s">
        <v>58</v>
      </c>
      <c r="B27" s="189" t="s">
        <v>18</v>
      </c>
      <c r="C27" s="422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480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6/2021. (V.28.)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1009" t="s">
        <v>787</v>
      </c>
      <c r="B4" s="1009"/>
      <c r="C4" s="1009"/>
      <c r="D4" s="1009"/>
      <c r="E4" s="1009"/>
    </row>
    <row r="5" spans="1:5" s="15" customFormat="1" ht="15" customHeight="1" thickBot="1" x14ac:dyDescent="0.3">
      <c r="A5" s="14"/>
      <c r="B5" s="10"/>
      <c r="C5" s="10"/>
      <c r="E5" s="5" t="s">
        <v>520</v>
      </c>
    </row>
    <row r="6" spans="1:5" s="15" customFormat="1" ht="48.6" thickTop="1" x14ac:dyDescent="0.25">
      <c r="A6" s="29" t="s">
        <v>138</v>
      </c>
      <c r="B6" s="30" t="s">
        <v>120</v>
      </c>
      <c r="C6" s="203" t="s">
        <v>136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438</v>
      </c>
      <c r="B7" s="47" t="s">
        <v>439</v>
      </c>
      <c r="C7" s="423" t="s">
        <v>440</v>
      </c>
      <c r="D7" s="47" t="s">
        <v>441</v>
      </c>
      <c r="E7" s="48" t="s">
        <v>453</v>
      </c>
    </row>
    <row r="8" spans="1:5" s="1" customFormat="1" ht="15" customHeight="1" thickTop="1" x14ac:dyDescent="0.25">
      <c r="A8" s="179" t="s">
        <v>59</v>
      </c>
      <c r="B8" s="424" t="s">
        <v>300</v>
      </c>
      <c r="C8" s="485">
        <v>0</v>
      </c>
      <c r="D8" s="191">
        <v>0</v>
      </c>
      <c r="E8" s="181">
        <v>0</v>
      </c>
    </row>
    <row r="9" spans="1:5" s="1" customFormat="1" ht="24" x14ac:dyDescent="0.25">
      <c r="A9" s="182" t="s">
        <v>60</v>
      </c>
      <c r="B9" s="425" t="s">
        <v>301</v>
      </c>
      <c r="C9" s="486">
        <v>1182650</v>
      </c>
      <c r="D9" s="192">
        <v>0</v>
      </c>
      <c r="E9" s="184">
        <v>1230184</v>
      </c>
    </row>
    <row r="10" spans="1:5" s="1" customFormat="1" ht="15" customHeight="1" x14ac:dyDescent="0.25">
      <c r="A10" s="182" t="s">
        <v>61</v>
      </c>
      <c r="B10" s="425" t="s">
        <v>302</v>
      </c>
      <c r="C10" s="486">
        <v>0</v>
      </c>
      <c r="D10" s="192">
        <v>0</v>
      </c>
      <c r="E10" s="184">
        <v>0</v>
      </c>
    </row>
    <row r="11" spans="1:5" s="1" customFormat="1" ht="15" customHeight="1" x14ac:dyDescent="0.25">
      <c r="A11" s="185" t="s">
        <v>62</v>
      </c>
      <c r="B11" s="426" t="s">
        <v>303</v>
      </c>
      <c r="C11" s="227">
        <f>SUM(C8:C10)</f>
        <v>1182650</v>
      </c>
      <c r="D11" s="193">
        <v>0</v>
      </c>
      <c r="E11" s="187">
        <f>SUM(E8:E10)</f>
        <v>1230184</v>
      </c>
    </row>
    <row r="12" spans="1:5" s="1" customFormat="1" ht="15" customHeight="1" x14ac:dyDescent="0.25">
      <c r="A12" s="182" t="s">
        <v>63</v>
      </c>
      <c r="B12" s="425" t="s">
        <v>312</v>
      </c>
      <c r="C12" s="486">
        <v>0</v>
      </c>
      <c r="D12" s="192">
        <v>0</v>
      </c>
      <c r="E12" s="184">
        <v>0</v>
      </c>
    </row>
    <row r="13" spans="1:5" s="1" customFormat="1" ht="15" customHeight="1" x14ac:dyDescent="0.25">
      <c r="A13" s="182" t="s">
        <v>64</v>
      </c>
      <c r="B13" s="425" t="s">
        <v>313</v>
      </c>
      <c r="C13" s="486">
        <v>0</v>
      </c>
      <c r="D13" s="192">
        <v>0</v>
      </c>
      <c r="E13" s="184">
        <v>0</v>
      </c>
    </row>
    <row r="14" spans="1:5" s="1" customFormat="1" ht="15" customHeight="1" x14ac:dyDescent="0.25">
      <c r="A14" s="185" t="s">
        <v>65</v>
      </c>
      <c r="B14" s="426" t="s">
        <v>304</v>
      </c>
      <c r="C14" s="227">
        <v>0</v>
      </c>
      <c r="D14" s="193">
        <v>0</v>
      </c>
      <c r="E14" s="187">
        <v>0</v>
      </c>
    </row>
    <row r="15" spans="1:5" s="1" customFormat="1" x14ac:dyDescent="0.25">
      <c r="A15" s="182" t="s">
        <v>66</v>
      </c>
      <c r="B15" s="425" t="s">
        <v>305</v>
      </c>
      <c r="C15" s="486">
        <v>20375462</v>
      </c>
      <c r="D15" s="192">
        <v>0</v>
      </c>
      <c r="E15" s="184">
        <v>19222348</v>
      </c>
    </row>
    <row r="16" spans="1:5" s="1" customFormat="1" ht="15" customHeight="1" x14ac:dyDescent="0.25">
      <c r="A16" s="182" t="s">
        <v>67</v>
      </c>
      <c r="B16" s="425" t="s">
        <v>306</v>
      </c>
      <c r="C16" s="486">
        <v>0</v>
      </c>
      <c r="D16" s="192">
        <v>0</v>
      </c>
      <c r="E16" s="184">
        <v>0</v>
      </c>
    </row>
    <row r="17" spans="1:5" s="1" customFormat="1" ht="15" customHeight="1" x14ac:dyDescent="0.25">
      <c r="A17" s="182">
        <v>10</v>
      </c>
      <c r="B17" s="425" t="s">
        <v>521</v>
      </c>
      <c r="C17" s="486">
        <v>0</v>
      </c>
      <c r="D17" s="192">
        <v>0</v>
      </c>
      <c r="E17" s="184">
        <v>0</v>
      </c>
    </row>
    <row r="18" spans="1:5" s="1" customFormat="1" ht="15" customHeight="1" x14ac:dyDescent="0.25">
      <c r="A18" s="182">
        <v>11</v>
      </c>
      <c r="B18" s="425" t="s">
        <v>522</v>
      </c>
      <c r="C18" s="486">
        <v>0</v>
      </c>
      <c r="D18" s="192">
        <v>0</v>
      </c>
      <c r="E18" s="184">
        <v>3</v>
      </c>
    </row>
    <row r="19" spans="1:5" s="1" customFormat="1" ht="15" customHeight="1" x14ac:dyDescent="0.25">
      <c r="A19" s="185">
        <v>12</v>
      </c>
      <c r="B19" s="426" t="s">
        <v>527</v>
      </c>
      <c r="C19" s="227">
        <f>SUM(C15:C18)</f>
        <v>20375462</v>
      </c>
      <c r="D19" s="193">
        <v>0</v>
      </c>
      <c r="E19" s="187">
        <f>SUM(E15:E18)</f>
        <v>19222351</v>
      </c>
    </row>
    <row r="20" spans="1:5" s="1" customFormat="1" ht="15" customHeight="1" x14ac:dyDescent="0.25">
      <c r="A20" s="182">
        <v>13</v>
      </c>
      <c r="B20" s="425" t="s">
        <v>523</v>
      </c>
      <c r="C20" s="486">
        <v>374409</v>
      </c>
      <c r="D20" s="192">
        <v>0</v>
      </c>
      <c r="E20" s="184">
        <v>396397</v>
      </c>
    </row>
    <row r="21" spans="1:5" s="1" customFormat="1" ht="15" customHeight="1" x14ac:dyDescent="0.25">
      <c r="A21" s="182">
        <v>14</v>
      </c>
      <c r="B21" s="425" t="s">
        <v>524</v>
      </c>
      <c r="C21" s="486">
        <v>3694296</v>
      </c>
      <c r="D21" s="192">
        <v>0</v>
      </c>
      <c r="E21" s="184">
        <v>3650774</v>
      </c>
    </row>
    <row r="22" spans="1:5" s="1" customFormat="1" ht="15" customHeight="1" x14ac:dyDescent="0.25">
      <c r="A22" s="182">
        <v>15</v>
      </c>
      <c r="B22" s="425" t="s">
        <v>525</v>
      </c>
      <c r="C22" s="486">
        <v>0</v>
      </c>
      <c r="D22" s="192">
        <v>0</v>
      </c>
      <c r="E22" s="184">
        <v>0</v>
      </c>
    </row>
    <row r="23" spans="1:5" s="1" customFormat="1" ht="15" customHeight="1" x14ac:dyDescent="0.25">
      <c r="A23" s="182">
        <v>16</v>
      </c>
      <c r="B23" s="425" t="s">
        <v>526</v>
      </c>
      <c r="C23" s="486">
        <v>0</v>
      </c>
      <c r="D23" s="192">
        <v>0</v>
      </c>
      <c r="E23" s="184">
        <v>0</v>
      </c>
    </row>
    <row r="24" spans="1:5" s="1" customFormat="1" ht="15" customHeight="1" x14ac:dyDescent="0.25">
      <c r="A24" s="185">
        <v>17</v>
      </c>
      <c r="B24" s="426" t="s">
        <v>528</v>
      </c>
      <c r="C24" s="227">
        <f>SUM(C20:C23)</f>
        <v>4068705</v>
      </c>
      <c r="D24" s="193">
        <v>0</v>
      </c>
      <c r="E24" s="187">
        <f>SUM(E20:E23)</f>
        <v>4047171</v>
      </c>
    </row>
    <row r="25" spans="1:5" ht="15" customHeight="1" x14ac:dyDescent="0.25">
      <c r="A25" s="182">
        <v>18</v>
      </c>
      <c r="B25" s="425" t="s">
        <v>529</v>
      </c>
      <c r="C25" s="486">
        <v>11973240</v>
      </c>
      <c r="D25" s="192">
        <v>0</v>
      </c>
      <c r="E25" s="184">
        <v>12817274</v>
      </c>
    </row>
    <row r="26" spans="1:5" ht="15" customHeight="1" x14ac:dyDescent="0.25">
      <c r="A26" s="182">
        <v>19</v>
      </c>
      <c r="B26" s="425" t="s">
        <v>530</v>
      </c>
      <c r="C26" s="486">
        <v>2131380</v>
      </c>
      <c r="D26" s="192">
        <v>0</v>
      </c>
      <c r="E26" s="184">
        <v>1224452</v>
      </c>
    </row>
    <row r="27" spans="1:5" ht="15" customHeight="1" x14ac:dyDescent="0.25">
      <c r="A27" s="182">
        <v>20</v>
      </c>
      <c r="B27" s="425" t="s">
        <v>531</v>
      </c>
      <c r="C27" s="486">
        <v>2619978</v>
      </c>
      <c r="D27" s="192">
        <v>0</v>
      </c>
      <c r="E27" s="184">
        <v>2324608</v>
      </c>
    </row>
    <row r="28" spans="1:5" ht="15" customHeight="1" x14ac:dyDescent="0.25">
      <c r="A28" s="185">
        <v>21</v>
      </c>
      <c r="B28" s="426" t="s">
        <v>532</v>
      </c>
      <c r="C28" s="227">
        <f>SUM(C25:C27)</f>
        <v>16724598</v>
      </c>
      <c r="D28" s="193">
        <v>0</v>
      </c>
      <c r="E28" s="187">
        <f>SUM(E25:E27)</f>
        <v>16366334</v>
      </c>
    </row>
    <row r="29" spans="1:5" ht="15" customHeight="1" x14ac:dyDescent="0.25">
      <c r="A29" s="185">
        <v>22</v>
      </c>
      <c r="B29" s="426" t="s">
        <v>307</v>
      </c>
      <c r="C29" s="227">
        <v>0</v>
      </c>
      <c r="D29" s="193">
        <v>0</v>
      </c>
      <c r="E29" s="187">
        <v>0</v>
      </c>
    </row>
    <row r="30" spans="1:5" ht="15" customHeight="1" x14ac:dyDescent="0.25">
      <c r="A30" s="185">
        <v>23</v>
      </c>
      <c r="B30" s="426" t="s">
        <v>308</v>
      </c>
      <c r="C30" s="227">
        <v>529268</v>
      </c>
      <c r="D30" s="193">
        <v>0</v>
      </c>
      <c r="E30" s="187">
        <v>539643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235541</v>
      </c>
      <c r="D31" s="193">
        <v>0</v>
      </c>
      <c r="E31" s="187">
        <f>E11+E14+E19-E24-E28-E29-E30</f>
        <v>-500613</v>
      </c>
    </row>
    <row r="32" spans="1:5" ht="15" customHeight="1" x14ac:dyDescent="0.25">
      <c r="A32" s="182">
        <v>25</v>
      </c>
      <c r="B32" s="477" t="s">
        <v>533</v>
      </c>
      <c r="C32" s="486">
        <v>0</v>
      </c>
      <c r="D32" s="192">
        <v>0</v>
      </c>
      <c r="E32" s="184">
        <v>0</v>
      </c>
    </row>
    <row r="33" spans="1:5" ht="24" x14ac:dyDescent="0.25">
      <c r="A33" s="660">
        <v>26</v>
      </c>
      <c r="B33" s="587" t="s">
        <v>534</v>
      </c>
      <c r="C33" s="486">
        <v>0</v>
      </c>
      <c r="D33" s="192">
        <v>0</v>
      </c>
      <c r="E33" s="184">
        <v>0</v>
      </c>
    </row>
    <row r="34" spans="1:5" ht="24" x14ac:dyDescent="0.25">
      <c r="A34" s="660">
        <v>27</v>
      </c>
      <c r="B34" s="587" t="s">
        <v>535</v>
      </c>
      <c r="C34" s="486">
        <v>0</v>
      </c>
      <c r="D34" s="192">
        <v>0</v>
      </c>
      <c r="E34" s="184">
        <v>0</v>
      </c>
    </row>
    <row r="35" spans="1:5" ht="24" x14ac:dyDescent="0.25">
      <c r="A35" s="182">
        <v>28</v>
      </c>
      <c r="B35" s="661" t="s">
        <v>536</v>
      </c>
      <c r="C35" s="486">
        <v>0</v>
      </c>
      <c r="D35" s="192">
        <v>0</v>
      </c>
      <c r="E35" s="184">
        <v>0</v>
      </c>
    </row>
    <row r="36" spans="1:5" ht="15" customHeight="1" x14ac:dyDescent="0.25">
      <c r="A36" s="182">
        <v>29</v>
      </c>
      <c r="B36" s="477" t="s">
        <v>537</v>
      </c>
      <c r="C36" s="486">
        <v>0</v>
      </c>
      <c r="D36" s="192">
        <v>0</v>
      </c>
      <c r="E36" s="184">
        <v>0</v>
      </c>
    </row>
    <row r="37" spans="1:5" ht="24" x14ac:dyDescent="0.25">
      <c r="A37" s="660">
        <v>30</v>
      </c>
      <c r="B37" s="587" t="s">
        <v>538</v>
      </c>
      <c r="C37" s="486">
        <v>0</v>
      </c>
      <c r="D37" s="192">
        <v>0</v>
      </c>
      <c r="E37" s="184">
        <v>0</v>
      </c>
    </row>
    <row r="38" spans="1:5" ht="24" x14ac:dyDescent="0.25">
      <c r="A38" s="660">
        <v>31</v>
      </c>
      <c r="B38" s="587" t="s">
        <v>539</v>
      </c>
      <c r="C38" s="486">
        <v>0</v>
      </c>
      <c r="D38" s="192">
        <v>0</v>
      </c>
      <c r="E38" s="184">
        <v>0</v>
      </c>
    </row>
    <row r="39" spans="1:5" ht="23.4" thickBot="1" x14ac:dyDescent="0.3">
      <c r="A39" s="664">
        <v>32</v>
      </c>
      <c r="B39" s="665" t="s">
        <v>540</v>
      </c>
      <c r="C39" s="487">
        <f>SUM(C32:C38)</f>
        <v>0</v>
      </c>
      <c r="D39" s="411">
        <v>0</v>
      </c>
      <c r="E39" s="214">
        <f>SUM(E32:E38)</f>
        <v>0</v>
      </c>
    </row>
    <row r="40" spans="1:5" ht="13.2" thickTop="1" x14ac:dyDescent="0.25"/>
    <row r="41" spans="1:5" ht="15" customHeight="1" x14ac:dyDescent="0.25">
      <c r="A41" s="178"/>
      <c r="B41" s="174"/>
      <c r="C41" s="175"/>
      <c r="D41" s="175"/>
      <c r="E41" s="5" t="s">
        <v>514</v>
      </c>
    </row>
    <row r="42" spans="1:5" ht="15" customHeight="1" x14ac:dyDescent="0.25">
      <c r="A42" s="178"/>
      <c r="B42" s="174"/>
      <c r="C42" s="175"/>
      <c r="D42" s="175"/>
      <c r="E42" s="213" t="str">
        <f>'1.d sz. melléklet'!F2</f>
        <v>a  6/2021. (V.28.)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75"/>
      <c r="D44" s="175"/>
      <c r="E44" s="5" t="s">
        <v>520</v>
      </c>
    </row>
    <row r="45" spans="1:5" ht="48.6" thickTop="1" x14ac:dyDescent="0.25">
      <c r="A45" s="29" t="s">
        <v>138</v>
      </c>
      <c r="B45" s="30" t="s">
        <v>120</v>
      </c>
      <c r="C45" s="203" t="s">
        <v>136</v>
      </c>
      <c r="D45" s="30" t="s">
        <v>20</v>
      </c>
      <c r="E45" s="31" t="s">
        <v>22</v>
      </c>
    </row>
    <row r="46" spans="1:5" ht="13.2" thickBot="1" x14ac:dyDescent="0.3">
      <c r="A46" s="46" t="s">
        <v>438</v>
      </c>
      <c r="B46" s="47" t="s">
        <v>452</v>
      </c>
      <c r="C46" s="423" t="s">
        <v>440</v>
      </c>
      <c r="D46" s="47" t="s">
        <v>441</v>
      </c>
      <c r="E46" s="48" t="s">
        <v>453</v>
      </c>
    </row>
    <row r="47" spans="1:5" ht="15" customHeight="1" thickTop="1" x14ac:dyDescent="0.25">
      <c r="A47" s="663">
        <v>33</v>
      </c>
      <c r="B47" s="587" t="s">
        <v>545</v>
      </c>
      <c r="C47" s="750">
        <v>0</v>
      </c>
      <c r="D47" s="478">
        <v>0</v>
      </c>
      <c r="E47" s="479">
        <v>0</v>
      </c>
    </row>
    <row r="48" spans="1:5" ht="24" x14ac:dyDescent="0.25">
      <c r="A48" s="660">
        <v>34</v>
      </c>
      <c r="B48" s="587" t="s">
        <v>541</v>
      </c>
      <c r="C48" s="486">
        <v>0</v>
      </c>
      <c r="D48" s="192">
        <v>0</v>
      </c>
      <c r="E48" s="184">
        <v>0</v>
      </c>
    </row>
    <row r="49" spans="1:5" ht="15" customHeight="1" x14ac:dyDescent="0.25">
      <c r="A49" s="660">
        <v>35</v>
      </c>
      <c r="B49" s="587" t="s">
        <v>542</v>
      </c>
      <c r="C49" s="486">
        <v>0</v>
      </c>
      <c r="D49" s="192">
        <v>0</v>
      </c>
      <c r="E49" s="184">
        <v>0</v>
      </c>
    </row>
    <row r="50" spans="1:5" ht="15" customHeight="1" x14ac:dyDescent="0.25">
      <c r="A50" s="660">
        <v>36</v>
      </c>
      <c r="B50" s="587" t="s">
        <v>544</v>
      </c>
      <c r="C50" s="486">
        <v>0</v>
      </c>
      <c r="D50" s="192">
        <v>0</v>
      </c>
      <c r="E50" s="184">
        <v>0</v>
      </c>
    </row>
    <row r="51" spans="1:5" ht="15" customHeight="1" x14ac:dyDescent="0.25">
      <c r="A51" s="660">
        <v>37</v>
      </c>
      <c r="B51" s="587" t="s">
        <v>543</v>
      </c>
      <c r="C51" s="486">
        <v>0</v>
      </c>
      <c r="D51" s="192">
        <v>0</v>
      </c>
      <c r="E51" s="184">
        <v>0</v>
      </c>
    </row>
    <row r="52" spans="1:5" ht="15" customHeight="1" x14ac:dyDescent="0.25">
      <c r="A52" s="185">
        <v>38</v>
      </c>
      <c r="B52" s="662" t="s">
        <v>546</v>
      </c>
      <c r="C52" s="227">
        <v>0</v>
      </c>
      <c r="D52" s="193">
        <v>0</v>
      </c>
      <c r="E52" s="187">
        <v>0</v>
      </c>
    </row>
    <row r="53" spans="1:5" ht="18" customHeight="1" thickBot="1" x14ac:dyDescent="0.3">
      <c r="A53" s="188">
        <v>39</v>
      </c>
      <c r="B53" s="427" t="s">
        <v>309</v>
      </c>
      <c r="C53" s="489">
        <f>C39-C52</f>
        <v>0</v>
      </c>
      <c r="D53" s="194">
        <f>D39-D52</f>
        <v>0</v>
      </c>
      <c r="E53" s="190">
        <f>E39-E52</f>
        <v>0</v>
      </c>
    </row>
    <row r="54" spans="1:5" ht="18" customHeight="1" thickTop="1" thickBot="1" x14ac:dyDescent="0.3">
      <c r="A54" s="188">
        <v>40</v>
      </c>
      <c r="B54" s="427" t="s">
        <v>547</v>
      </c>
      <c r="C54" s="489">
        <f>C31+C39</f>
        <v>235541</v>
      </c>
      <c r="D54" s="194">
        <v>0</v>
      </c>
      <c r="E54" s="190">
        <f>E31+E39</f>
        <v>-500613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320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6/2021. (V.28.)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1009" t="s">
        <v>788</v>
      </c>
      <c r="B4" s="1009"/>
      <c r="C4" s="1009"/>
      <c r="D4" s="1009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520</v>
      </c>
    </row>
    <row r="7" spans="1:4" s="15" customFormat="1" ht="24.6" thickTop="1" x14ac:dyDescent="0.25">
      <c r="A7" s="29" t="s">
        <v>138</v>
      </c>
      <c r="B7" s="30" t="s">
        <v>120</v>
      </c>
      <c r="C7" s="31" t="s">
        <v>481</v>
      </c>
      <c r="D7" s="154"/>
    </row>
    <row r="8" spans="1:4" s="15" customFormat="1" ht="15" customHeight="1" thickBot="1" x14ac:dyDescent="0.3">
      <c r="A8" s="46" t="s">
        <v>438</v>
      </c>
      <c r="B8" s="47" t="s">
        <v>452</v>
      </c>
      <c r="C8" s="48" t="s">
        <v>440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181">
        <v>1150839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184">
        <v>20826219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187">
        <f>C9-C10</f>
        <v>-19675380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184">
        <v>20213308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184">
        <v>0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187">
        <f>C12-C13</f>
        <v>20213308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187">
        <f>C11+C14</f>
        <v>537928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184"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184"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187">
        <v>0</v>
      </c>
      <c r="D18" s="152"/>
    </row>
    <row r="19" spans="1:4" s="1" customFormat="1" ht="15" customHeight="1" x14ac:dyDescent="0.25">
      <c r="A19" s="182" t="s">
        <v>122</v>
      </c>
      <c r="B19" s="183" t="s">
        <v>11</v>
      </c>
      <c r="C19" s="184"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184">
        <v>0</v>
      </c>
      <c r="D20" s="152"/>
    </row>
    <row r="21" spans="1:4" s="1" customFormat="1" ht="15" customHeight="1" x14ac:dyDescent="0.25">
      <c r="A21" s="185" t="s">
        <v>123</v>
      </c>
      <c r="B21" s="186" t="s">
        <v>13</v>
      </c>
      <c r="C21" s="187">
        <v>0</v>
      </c>
      <c r="D21" s="152"/>
    </row>
    <row r="22" spans="1:4" s="1" customFormat="1" ht="15" customHeight="1" x14ac:dyDescent="0.25">
      <c r="A22" s="185" t="s">
        <v>124</v>
      </c>
      <c r="B22" s="186" t="s">
        <v>14</v>
      </c>
      <c r="C22" s="187">
        <v>0</v>
      </c>
      <c r="D22" s="152"/>
    </row>
    <row r="23" spans="1:4" s="1" customFormat="1" ht="15" customHeight="1" x14ac:dyDescent="0.25">
      <c r="A23" s="185" t="s">
        <v>125</v>
      </c>
      <c r="B23" s="186" t="s">
        <v>15</v>
      </c>
      <c r="C23" s="187">
        <f>C15+C18+C21+C22</f>
        <v>537928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187">
        <v>192591</v>
      </c>
      <c r="D24" s="8"/>
    </row>
    <row r="25" spans="1:4" ht="15" customHeight="1" x14ac:dyDescent="0.25">
      <c r="A25" s="185" t="s">
        <v>126</v>
      </c>
      <c r="B25" s="186" t="s">
        <v>17</v>
      </c>
      <c r="C25" s="187">
        <f>C15-C24</f>
        <v>345337</v>
      </c>
    </row>
    <row r="26" spans="1:4" ht="15" customHeight="1" x14ac:dyDescent="0.25">
      <c r="A26" s="185" t="s">
        <v>127</v>
      </c>
      <c r="B26" s="186" t="s">
        <v>19</v>
      </c>
      <c r="C26" s="187">
        <v>0</v>
      </c>
    </row>
    <row r="27" spans="1:4" ht="15" customHeight="1" thickBot="1" x14ac:dyDescent="0.3">
      <c r="A27" s="188" t="s">
        <v>58</v>
      </c>
      <c r="B27" s="189" t="s">
        <v>18</v>
      </c>
      <c r="C27" s="190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322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6/2021. (V.28.)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1009" t="s">
        <v>789</v>
      </c>
      <c r="B4" s="1009"/>
      <c r="C4" s="1009"/>
      <c r="D4" s="1009"/>
      <c r="E4" s="1009"/>
      <c r="F4" s="1009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520</v>
      </c>
    </row>
    <row r="6" spans="1:6" s="15" customFormat="1" ht="24.6" thickTop="1" x14ac:dyDescent="0.25">
      <c r="A6" s="29" t="s">
        <v>138</v>
      </c>
      <c r="B6" s="30" t="s">
        <v>120</v>
      </c>
      <c r="C6" s="30" t="s">
        <v>133</v>
      </c>
      <c r="D6" s="30" t="s">
        <v>134</v>
      </c>
      <c r="E6" s="30" t="s">
        <v>135</v>
      </c>
      <c r="F6" s="31" t="s">
        <v>137</v>
      </c>
    </row>
    <row r="7" spans="1:6" s="15" customFormat="1" ht="15" customHeight="1" thickBot="1" x14ac:dyDescent="0.3">
      <c r="A7" s="46" t="s">
        <v>438</v>
      </c>
      <c r="B7" s="47" t="s">
        <v>452</v>
      </c>
      <c r="C7" s="47" t="s">
        <v>440</v>
      </c>
      <c r="D7" s="47" t="s">
        <v>441</v>
      </c>
      <c r="E7" s="47" t="s">
        <v>442</v>
      </c>
      <c r="F7" s="48" t="s">
        <v>443</v>
      </c>
    </row>
    <row r="8" spans="1:6" s="1" customFormat="1" ht="15" customHeight="1" thickTop="1" x14ac:dyDescent="0.25">
      <c r="A8" s="544" t="s">
        <v>59</v>
      </c>
      <c r="B8" s="22" t="s">
        <v>557</v>
      </c>
      <c r="C8" s="23">
        <v>1200000</v>
      </c>
      <c r="D8" s="23">
        <v>1115890</v>
      </c>
      <c r="E8" s="23">
        <v>1116036</v>
      </c>
      <c r="F8" s="52">
        <f t="shared" ref="F8:F16" si="0">E8/D8</f>
        <v>1.0001308372689064</v>
      </c>
    </row>
    <row r="9" spans="1:6" s="1" customFormat="1" ht="15" customHeight="1" x14ac:dyDescent="0.25">
      <c r="A9" s="177" t="s">
        <v>60</v>
      </c>
      <c r="B9" s="910" t="s">
        <v>745</v>
      </c>
      <c r="C9" s="23">
        <v>20000</v>
      </c>
      <c r="D9" s="23">
        <v>34800</v>
      </c>
      <c r="E9" s="23">
        <v>34800</v>
      </c>
      <c r="F9" s="52">
        <f t="shared" si="0"/>
        <v>1</v>
      </c>
    </row>
    <row r="10" spans="1:6" s="1" customFormat="1" ht="15" customHeight="1" x14ac:dyDescent="0.25">
      <c r="A10" s="177" t="s">
        <v>61</v>
      </c>
      <c r="B10" s="587" t="s">
        <v>494</v>
      </c>
      <c r="C10" s="23">
        <v>41</v>
      </c>
      <c r="D10" s="23">
        <v>2</v>
      </c>
      <c r="E10" s="23">
        <v>3</v>
      </c>
      <c r="F10" s="52"/>
    </row>
    <row r="11" spans="1:6" s="1" customFormat="1" ht="18" customHeight="1" x14ac:dyDescent="0.25">
      <c r="A11" s="545" t="s">
        <v>62</v>
      </c>
      <c r="B11" s="33" t="s">
        <v>744</v>
      </c>
      <c r="C11" s="34">
        <f>SUM(C8:C10)</f>
        <v>1220041</v>
      </c>
      <c r="D11" s="34">
        <f>SUM(D8:D10)</f>
        <v>1150692</v>
      </c>
      <c r="E11" s="34">
        <f>SUM(E8:E10)</f>
        <v>1150839</v>
      </c>
      <c r="F11" s="176">
        <f t="shared" si="0"/>
        <v>1.0001277492152547</v>
      </c>
    </row>
    <row r="12" spans="1:6" s="1" customFormat="1" ht="18" customHeight="1" x14ac:dyDescent="0.25">
      <c r="A12" s="546" t="s">
        <v>63</v>
      </c>
      <c r="B12" s="53" t="s">
        <v>599</v>
      </c>
      <c r="C12" s="54">
        <f>C11</f>
        <v>1220041</v>
      </c>
      <c r="D12" s="54">
        <f>D11</f>
        <v>1150692</v>
      </c>
      <c r="E12" s="54">
        <f>E11</f>
        <v>1150839</v>
      </c>
      <c r="F12" s="55">
        <f t="shared" si="0"/>
        <v>1.0001277492152547</v>
      </c>
    </row>
    <row r="13" spans="1:6" s="1" customFormat="1" ht="24" x14ac:dyDescent="0.25">
      <c r="A13" s="177" t="s">
        <v>64</v>
      </c>
      <c r="B13" s="161" t="s">
        <v>0</v>
      </c>
      <c r="C13" s="23">
        <v>990959</v>
      </c>
      <c r="D13" s="23">
        <v>990960</v>
      </c>
      <c r="E13" s="23">
        <v>990960</v>
      </c>
      <c r="F13" s="52">
        <f t="shared" si="0"/>
        <v>1</v>
      </c>
    </row>
    <row r="14" spans="1:6" s="1" customFormat="1" ht="15" customHeight="1" x14ac:dyDescent="0.25">
      <c r="A14" s="177" t="s">
        <v>65</v>
      </c>
      <c r="B14" s="172" t="s">
        <v>558</v>
      </c>
      <c r="C14" s="23">
        <v>19239000</v>
      </c>
      <c r="D14" s="23">
        <v>19222348</v>
      </c>
      <c r="E14" s="23">
        <v>19222348</v>
      </c>
      <c r="F14" s="52">
        <f t="shared" si="0"/>
        <v>1</v>
      </c>
    </row>
    <row r="15" spans="1:6" s="1" customFormat="1" ht="18" customHeight="1" thickBot="1" x14ac:dyDescent="0.3">
      <c r="A15" s="450" t="s">
        <v>66</v>
      </c>
      <c r="B15" s="53" t="s">
        <v>746</v>
      </c>
      <c r="C15" s="54">
        <f>SUM(C13:C14)</f>
        <v>20229959</v>
      </c>
      <c r="D15" s="54">
        <f>SUM(D13:D14)</f>
        <v>20213308</v>
      </c>
      <c r="E15" s="54">
        <f>SUM(E13:E14)</f>
        <v>20213308</v>
      </c>
      <c r="F15" s="55">
        <f t="shared" si="0"/>
        <v>1</v>
      </c>
    </row>
    <row r="16" spans="1:6" s="56" customFormat="1" ht="18" customHeight="1" thickTop="1" thickBot="1" x14ac:dyDescent="0.3">
      <c r="A16" s="547" t="s">
        <v>67</v>
      </c>
      <c r="B16" s="57" t="s">
        <v>747</v>
      </c>
      <c r="C16" s="58">
        <f>C12+C15</f>
        <v>21450000</v>
      </c>
      <c r="D16" s="58">
        <f>D12+D15</f>
        <v>21364000</v>
      </c>
      <c r="E16" s="58">
        <f>E12+E15</f>
        <v>21364147</v>
      </c>
      <c r="F16" s="59">
        <f t="shared" si="0"/>
        <v>1.0000068807339451</v>
      </c>
    </row>
    <row r="17" spans="1:6" s="1" customFormat="1" ht="20.100000000000001" customHeight="1" thickTop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25">
      <c r="A32" s="153"/>
      <c r="B32" s="153"/>
      <c r="C32" s="153"/>
      <c r="D32" s="153"/>
      <c r="E32" s="153"/>
      <c r="F32" s="153"/>
    </row>
    <row r="33" spans="1:6" x14ac:dyDescent="0.25">
      <c r="A33" s="153"/>
      <c r="B33" s="153"/>
      <c r="C33" s="153"/>
      <c r="D33" s="153"/>
      <c r="E33" s="153"/>
      <c r="F33" s="153"/>
    </row>
  </sheetData>
  <mergeCells count="1">
    <mergeCell ref="A4:F4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4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323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6/2021. (V.28.)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1009" t="s">
        <v>790</v>
      </c>
      <c r="B4" s="1009"/>
      <c r="C4" s="1009"/>
      <c r="D4" s="1009"/>
      <c r="E4" s="1009"/>
      <c r="F4" s="1009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520</v>
      </c>
    </row>
    <row r="6" spans="1:10" s="15" customFormat="1" ht="24.6" thickTop="1" x14ac:dyDescent="0.25">
      <c r="A6" s="29" t="s">
        <v>138</v>
      </c>
      <c r="B6" s="30" t="s">
        <v>120</v>
      </c>
      <c r="C6" s="30" t="s">
        <v>133</v>
      </c>
      <c r="D6" s="30" t="s">
        <v>134</v>
      </c>
      <c r="E6" s="30" t="s">
        <v>135</v>
      </c>
      <c r="F6" s="31" t="s">
        <v>137</v>
      </c>
    </row>
    <row r="7" spans="1:10" s="15" customFormat="1" ht="13.5" customHeight="1" thickBot="1" x14ac:dyDescent="0.3">
      <c r="A7" s="46" t="s">
        <v>438</v>
      </c>
      <c r="B7" s="47" t="s">
        <v>452</v>
      </c>
      <c r="C7" s="47" t="s">
        <v>440</v>
      </c>
      <c r="D7" s="47" t="s">
        <v>441</v>
      </c>
      <c r="E7" s="47" t="s">
        <v>442</v>
      </c>
      <c r="F7" s="48" t="s">
        <v>443</v>
      </c>
    </row>
    <row r="8" spans="1:10" s="15" customFormat="1" ht="15" customHeight="1" thickTop="1" x14ac:dyDescent="0.25">
      <c r="A8" s="773" t="s">
        <v>59</v>
      </c>
      <c r="B8" s="163" t="s">
        <v>352</v>
      </c>
      <c r="C8" s="42">
        <v>11675840</v>
      </c>
      <c r="D8" s="42">
        <v>12196535</v>
      </c>
      <c r="E8" s="42">
        <v>12196535</v>
      </c>
      <c r="F8" s="873">
        <f t="shared" ref="F8:F18" si="0">E8/D8</f>
        <v>1</v>
      </c>
      <c r="J8" s="1"/>
    </row>
    <row r="9" spans="1:10" s="15" customFormat="1" ht="15" customHeight="1" x14ac:dyDescent="0.25">
      <c r="A9" s="774" t="s">
        <v>60</v>
      </c>
      <c r="B9" s="163" t="s">
        <v>792</v>
      </c>
      <c r="C9" s="42">
        <v>0</v>
      </c>
      <c r="D9" s="42">
        <v>500000</v>
      </c>
      <c r="E9" s="42">
        <v>500000</v>
      </c>
      <c r="F9" s="118">
        <f t="shared" si="0"/>
        <v>1</v>
      </c>
      <c r="J9" s="1"/>
    </row>
    <row r="10" spans="1:10" s="15" customFormat="1" ht="15" customHeight="1" x14ac:dyDescent="0.25">
      <c r="A10" s="774" t="s">
        <v>61</v>
      </c>
      <c r="B10" s="163" t="s">
        <v>748</v>
      </c>
      <c r="C10" s="42">
        <v>450600</v>
      </c>
      <c r="D10" s="42">
        <v>450600</v>
      </c>
      <c r="E10" s="42">
        <v>450600</v>
      </c>
      <c r="F10" s="118">
        <f t="shared" si="0"/>
        <v>1</v>
      </c>
      <c r="J10" s="1"/>
    </row>
    <row r="11" spans="1:10" s="15" customFormat="1" ht="15" customHeight="1" x14ac:dyDescent="0.25">
      <c r="A11" s="774" t="s">
        <v>62</v>
      </c>
      <c r="B11" s="41" t="s">
        <v>553</v>
      </c>
      <c r="C11" s="42">
        <v>452829</v>
      </c>
      <c r="D11" s="42">
        <v>452829</v>
      </c>
      <c r="E11" s="42">
        <v>452829</v>
      </c>
      <c r="F11" s="162">
        <f t="shared" si="0"/>
        <v>1</v>
      </c>
      <c r="J11" s="1"/>
    </row>
    <row r="12" spans="1:10" s="15" customFormat="1" ht="15" customHeight="1" x14ac:dyDescent="0.25">
      <c r="A12" s="774" t="s">
        <v>63</v>
      </c>
      <c r="B12" s="41" t="s">
        <v>552</v>
      </c>
      <c r="C12" s="42">
        <v>360000</v>
      </c>
      <c r="D12" s="42">
        <v>312782</v>
      </c>
      <c r="E12" s="42">
        <v>312782</v>
      </c>
      <c r="F12" s="158">
        <f t="shared" si="0"/>
        <v>1</v>
      </c>
      <c r="J12" s="1"/>
    </row>
    <row r="13" spans="1:10" s="15" customFormat="1" ht="24" x14ac:dyDescent="0.25">
      <c r="A13" s="774" t="s">
        <v>64</v>
      </c>
      <c r="B13" s="22" t="s">
        <v>761</v>
      </c>
      <c r="C13" s="23">
        <f>SUM(C8:C12)</f>
        <v>12939269</v>
      </c>
      <c r="D13" s="23">
        <f t="shared" ref="D13:E13" si="1">SUM(D8:D12)</f>
        <v>13912746</v>
      </c>
      <c r="E13" s="23">
        <f t="shared" si="1"/>
        <v>13912746</v>
      </c>
      <c r="F13" s="160">
        <f t="shared" si="0"/>
        <v>1</v>
      </c>
      <c r="J13" s="1"/>
    </row>
    <row r="14" spans="1:10" s="15" customFormat="1" ht="24" x14ac:dyDescent="0.25">
      <c r="A14" s="774" t="s">
        <v>65</v>
      </c>
      <c r="B14" s="41" t="s">
        <v>356</v>
      </c>
      <c r="C14" s="42">
        <v>450600</v>
      </c>
      <c r="D14" s="42">
        <v>0</v>
      </c>
      <c r="E14" s="42">
        <v>0</v>
      </c>
      <c r="F14" s="954"/>
      <c r="J14" s="1"/>
    </row>
    <row r="15" spans="1:10" s="15" customFormat="1" ht="15" customHeight="1" x14ac:dyDescent="0.25">
      <c r="A15" s="774" t="s">
        <v>66</v>
      </c>
      <c r="B15" s="41" t="s">
        <v>357</v>
      </c>
      <c r="C15" s="42">
        <v>50000</v>
      </c>
      <c r="D15" s="42">
        <v>8714</v>
      </c>
      <c r="E15" s="42">
        <v>8714</v>
      </c>
      <c r="F15" s="158">
        <f t="shared" si="0"/>
        <v>1</v>
      </c>
      <c r="J15" s="1"/>
    </row>
    <row r="16" spans="1:10" s="15" customFormat="1" ht="15" customHeight="1" x14ac:dyDescent="0.25">
      <c r="A16" s="774" t="s">
        <v>67</v>
      </c>
      <c r="B16" s="22" t="s">
        <v>749</v>
      </c>
      <c r="C16" s="23">
        <f>SUM(C14:C15)</f>
        <v>500600</v>
      </c>
      <c r="D16" s="23">
        <f t="shared" ref="D16:E16" si="2">SUM(D14:D15)</f>
        <v>8714</v>
      </c>
      <c r="E16" s="23">
        <f t="shared" si="2"/>
        <v>8714</v>
      </c>
      <c r="F16" s="160">
        <f t="shared" si="0"/>
        <v>1</v>
      </c>
      <c r="J16" s="1"/>
    </row>
    <row r="17" spans="1:10" s="15" customFormat="1" ht="15" customHeight="1" x14ac:dyDescent="0.25">
      <c r="A17" s="550" t="s">
        <v>68</v>
      </c>
      <c r="B17" s="33" t="s">
        <v>750</v>
      </c>
      <c r="C17" s="34">
        <f>C13+C16</f>
        <v>13439869</v>
      </c>
      <c r="D17" s="34">
        <f t="shared" ref="D17:E17" si="3">D13+D16</f>
        <v>13921460</v>
      </c>
      <c r="E17" s="34">
        <f t="shared" si="3"/>
        <v>13921460</v>
      </c>
      <c r="F17" s="164">
        <f t="shared" si="0"/>
        <v>1</v>
      </c>
      <c r="J17" s="1"/>
    </row>
    <row r="18" spans="1:10" s="15" customFormat="1" ht="22.8" x14ac:dyDescent="0.25">
      <c r="A18" s="550" t="s">
        <v>122</v>
      </c>
      <c r="B18" s="33" t="s">
        <v>600</v>
      </c>
      <c r="C18" s="34">
        <v>2340266</v>
      </c>
      <c r="D18" s="34">
        <v>2321065</v>
      </c>
      <c r="E18" s="34">
        <f>SUM(E19:E20)</f>
        <v>2321065</v>
      </c>
      <c r="F18" s="164">
        <f t="shared" si="0"/>
        <v>1</v>
      </c>
      <c r="J18" s="1"/>
    </row>
    <row r="19" spans="1:10" s="15" customFormat="1" ht="15" customHeight="1" x14ac:dyDescent="0.25">
      <c r="A19" s="549" t="s">
        <v>69</v>
      </c>
      <c r="B19" s="22" t="s">
        <v>358</v>
      </c>
      <c r="C19" s="23">
        <v>0</v>
      </c>
      <c r="D19" s="23">
        <v>0</v>
      </c>
      <c r="E19" s="23">
        <v>2253140</v>
      </c>
      <c r="F19" s="159"/>
      <c r="J19" s="1"/>
    </row>
    <row r="20" spans="1:10" s="1" customFormat="1" ht="15" customHeight="1" x14ac:dyDescent="0.25">
      <c r="A20" s="549" t="s">
        <v>123</v>
      </c>
      <c r="B20" s="22" t="s">
        <v>559</v>
      </c>
      <c r="C20" s="23">
        <v>0</v>
      </c>
      <c r="D20" s="23">
        <v>0</v>
      </c>
      <c r="E20" s="23">
        <v>67925</v>
      </c>
      <c r="F20" s="159"/>
    </row>
    <row r="21" spans="1:10" s="97" customFormat="1" ht="15" customHeight="1" x14ac:dyDescent="0.25">
      <c r="A21" s="548" t="s">
        <v>124</v>
      </c>
      <c r="B21" s="41" t="s">
        <v>361</v>
      </c>
      <c r="C21" s="42">
        <v>100000</v>
      </c>
      <c r="D21" s="42">
        <v>100000</v>
      </c>
      <c r="E21" s="42">
        <v>72639</v>
      </c>
      <c r="F21" s="158">
        <f t="shared" ref="F21:F39" si="4">E21/D21</f>
        <v>0.72638999999999998</v>
      </c>
      <c r="J21" s="169"/>
    </row>
    <row r="22" spans="1:10" s="97" customFormat="1" ht="15" customHeight="1" x14ac:dyDescent="0.25">
      <c r="A22" s="548" t="s">
        <v>125</v>
      </c>
      <c r="B22" s="41" t="s">
        <v>362</v>
      </c>
      <c r="C22" s="42">
        <v>400000</v>
      </c>
      <c r="D22" s="42">
        <v>400000</v>
      </c>
      <c r="E22" s="42">
        <v>323758</v>
      </c>
      <c r="F22" s="158">
        <f t="shared" si="4"/>
        <v>0.80939499999999998</v>
      </c>
      <c r="J22" s="169"/>
    </row>
    <row r="23" spans="1:10" s="1" customFormat="1" ht="15" customHeight="1" x14ac:dyDescent="0.25">
      <c r="A23" s="549" t="s">
        <v>70</v>
      </c>
      <c r="B23" s="22" t="s">
        <v>793</v>
      </c>
      <c r="C23" s="23">
        <f>SUM(C21:C22)</f>
        <v>500000</v>
      </c>
      <c r="D23" s="23">
        <f t="shared" ref="D23:E23" si="5">SUM(D21:D22)</f>
        <v>500000</v>
      </c>
      <c r="E23" s="23">
        <f t="shared" si="5"/>
        <v>396397</v>
      </c>
      <c r="F23" s="160">
        <f t="shared" si="4"/>
        <v>0.792794</v>
      </c>
      <c r="J23"/>
    </row>
    <row r="24" spans="1:10" s="1" customFormat="1" ht="15" customHeight="1" x14ac:dyDescent="0.25">
      <c r="A24" s="548" t="s">
        <v>126</v>
      </c>
      <c r="B24" s="41" t="s">
        <v>364</v>
      </c>
      <c r="C24" s="42">
        <v>50000</v>
      </c>
      <c r="D24" s="42">
        <v>50000</v>
      </c>
      <c r="E24" s="42">
        <v>46763</v>
      </c>
      <c r="F24" s="158">
        <f t="shared" si="4"/>
        <v>0.93525999999999998</v>
      </c>
      <c r="J24"/>
    </row>
    <row r="25" spans="1:10" s="97" customFormat="1" ht="15" customHeight="1" x14ac:dyDescent="0.25">
      <c r="A25" s="548" t="s">
        <v>127</v>
      </c>
      <c r="B25" s="41" t="s">
        <v>365</v>
      </c>
      <c r="C25" s="42">
        <v>50000</v>
      </c>
      <c r="D25" s="42">
        <v>56000</v>
      </c>
      <c r="E25" s="42">
        <v>27889</v>
      </c>
      <c r="F25" s="158">
        <f t="shared" si="4"/>
        <v>0.49801785714285712</v>
      </c>
      <c r="J25" s="169"/>
    </row>
    <row r="26" spans="1:10" s="170" customFormat="1" ht="15" customHeight="1" x14ac:dyDescent="0.25">
      <c r="A26" s="549" t="s">
        <v>58</v>
      </c>
      <c r="B26" s="22" t="s">
        <v>794</v>
      </c>
      <c r="C26" s="23">
        <f>SUM(C24:C25)</f>
        <v>100000</v>
      </c>
      <c r="D26" s="23">
        <f t="shared" ref="D26:E26" si="6">SUM(D24:D25)</f>
        <v>106000</v>
      </c>
      <c r="E26" s="23">
        <f t="shared" si="6"/>
        <v>74652</v>
      </c>
      <c r="F26" s="160">
        <f t="shared" si="4"/>
        <v>0.70426415094339623</v>
      </c>
      <c r="J26" s="171"/>
    </row>
    <row r="27" spans="1:10" s="97" customFormat="1" ht="15" customHeight="1" x14ac:dyDescent="0.25">
      <c r="A27" s="548" t="s">
        <v>128</v>
      </c>
      <c r="B27" s="41" t="s">
        <v>366</v>
      </c>
      <c r="C27" s="42">
        <v>1800000</v>
      </c>
      <c r="D27" s="42">
        <v>1533571</v>
      </c>
      <c r="E27" s="42">
        <v>1533571</v>
      </c>
      <c r="F27" s="158">
        <f t="shared" si="4"/>
        <v>1</v>
      </c>
      <c r="J27" s="169"/>
    </row>
    <row r="28" spans="1:10" s="97" customFormat="1" ht="15" customHeight="1" x14ac:dyDescent="0.25">
      <c r="A28" s="548" t="s">
        <v>71</v>
      </c>
      <c r="B28" s="41" t="s">
        <v>367</v>
      </c>
      <c r="C28" s="42">
        <v>1496000</v>
      </c>
      <c r="D28" s="42">
        <v>1377200</v>
      </c>
      <c r="E28" s="42">
        <v>1377200</v>
      </c>
      <c r="F28" s="158">
        <f t="shared" si="4"/>
        <v>1</v>
      </c>
      <c r="J28" s="169"/>
    </row>
    <row r="29" spans="1:10" s="97" customFormat="1" ht="15" customHeight="1" x14ac:dyDescent="0.25">
      <c r="A29" s="548" t="s">
        <v>72</v>
      </c>
      <c r="B29" s="41" t="s">
        <v>560</v>
      </c>
      <c r="C29" s="42">
        <v>200000</v>
      </c>
      <c r="D29" s="42">
        <v>200000</v>
      </c>
      <c r="E29" s="42">
        <v>21029</v>
      </c>
      <c r="F29" s="158">
        <f t="shared" si="4"/>
        <v>0.105145</v>
      </c>
      <c r="J29" s="169"/>
    </row>
    <row r="30" spans="1:10" s="97" customFormat="1" ht="15" customHeight="1" x14ac:dyDescent="0.25">
      <c r="A30" s="548" t="s">
        <v>73</v>
      </c>
      <c r="B30" s="41" t="s">
        <v>561</v>
      </c>
      <c r="C30" s="42">
        <v>500000</v>
      </c>
      <c r="D30" s="42">
        <v>500000</v>
      </c>
      <c r="E30" s="42">
        <v>445000</v>
      </c>
      <c r="F30" s="158">
        <f t="shared" si="4"/>
        <v>0.89</v>
      </c>
      <c r="J30" s="169"/>
    </row>
    <row r="31" spans="1:10" s="97" customFormat="1" ht="15" customHeight="1" x14ac:dyDescent="0.25">
      <c r="A31" s="548" t="s">
        <v>74</v>
      </c>
      <c r="B31" s="41" t="s">
        <v>371</v>
      </c>
      <c r="C31" s="42">
        <v>250000</v>
      </c>
      <c r="D31" s="42">
        <v>250000</v>
      </c>
      <c r="E31" s="42">
        <v>187656</v>
      </c>
      <c r="F31" s="158">
        <f t="shared" si="4"/>
        <v>0.75062399999999996</v>
      </c>
      <c r="J31" s="169"/>
    </row>
    <row r="32" spans="1:10" s="170" customFormat="1" ht="15" customHeight="1" x14ac:dyDescent="0.25">
      <c r="A32" s="551" t="s">
        <v>129</v>
      </c>
      <c r="B32" s="22" t="s">
        <v>795</v>
      </c>
      <c r="C32" s="23">
        <f>SUM(C27:C31)</f>
        <v>4246000</v>
      </c>
      <c r="D32" s="23">
        <f t="shared" ref="D32:E32" si="7">SUM(D27:D31)</f>
        <v>3860771</v>
      </c>
      <c r="E32" s="23">
        <f t="shared" si="7"/>
        <v>3564456</v>
      </c>
      <c r="F32" s="160">
        <f>E32/D32</f>
        <v>0.92324978611785058</v>
      </c>
      <c r="J32" s="171"/>
    </row>
    <row r="33" spans="1:10" s="97" customFormat="1" ht="15" customHeight="1" x14ac:dyDescent="0.25">
      <c r="A33" s="548" t="s">
        <v>130</v>
      </c>
      <c r="B33" s="41" t="s">
        <v>372</v>
      </c>
      <c r="C33" s="42">
        <v>60000</v>
      </c>
      <c r="D33" s="42">
        <v>60000</v>
      </c>
      <c r="E33" s="42">
        <v>10430</v>
      </c>
      <c r="F33" s="162">
        <f t="shared" si="4"/>
        <v>0.17383333333333334</v>
      </c>
      <c r="J33" s="169"/>
    </row>
    <row r="34" spans="1:10" s="170" customFormat="1" ht="16.5" customHeight="1" x14ac:dyDescent="0.25">
      <c r="A34" s="549" t="s">
        <v>117</v>
      </c>
      <c r="B34" s="22" t="s">
        <v>796</v>
      </c>
      <c r="C34" s="23">
        <f>SUM(C33)</f>
        <v>60000</v>
      </c>
      <c r="D34" s="23">
        <f t="shared" ref="D34:E34" si="8">SUM(D33)</f>
        <v>60000</v>
      </c>
      <c r="E34" s="23">
        <f t="shared" si="8"/>
        <v>10430</v>
      </c>
      <c r="F34" s="159">
        <f t="shared" si="4"/>
        <v>0.17383333333333334</v>
      </c>
      <c r="J34" s="171"/>
    </row>
    <row r="35" spans="1:10" s="97" customFormat="1" ht="24" x14ac:dyDescent="0.25">
      <c r="A35" s="548" t="s">
        <v>131</v>
      </c>
      <c r="B35" s="41" t="s">
        <v>373</v>
      </c>
      <c r="C35" s="42">
        <v>763500</v>
      </c>
      <c r="D35" s="42">
        <v>594500</v>
      </c>
      <c r="E35" s="42">
        <v>537753</v>
      </c>
      <c r="F35" s="162">
        <f t="shared" si="4"/>
        <v>0.90454667788057186</v>
      </c>
      <c r="J35" s="169"/>
    </row>
    <row r="36" spans="1:10" s="97" customFormat="1" ht="15" customHeight="1" x14ac:dyDescent="0.25">
      <c r="A36" s="666" t="s">
        <v>75</v>
      </c>
      <c r="B36" s="41" t="s">
        <v>375</v>
      </c>
      <c r="C36" s="42">
        <v>365</v>
      </c>
      <c r="D36" s="42">
        <v>204</v>
      </c>
      <c r="E36" s="42">
        <v>6</v>
      </c>
      <c r="F36" s="162">
        <f t="shared" si="4"/>
        <v>2.9411764705882353E-2</v>
      </c>
      <c r="J36" s="169"/>
    </row>
    <row r="37" spans="1:10" s="170" customFormat="1" ht="24" x14ac:dyDescent="0.25">
      <c r="A37" s="552" t="s">
        <v>118</v>
      </c>
      <c r="B37" s="22" t="s">
        <v>797</v>
      </c>
      <c r="C37" s="23">
        <f>SUM(C35:C36)</f>
        <v>763865</v>
      </c>
      <c r="D37" s="23">
        <f>SUM(D35:D36)</f>
        <v>594704</v>
      </c>
      <c r="E37" s="23">
        <f t="shared" ref="E37" si="9">SUM(E35:E36)</f>
        <v>537759</v>
      </c>
      <c r="F37" s="159">
        <f t="shared" si="4"/>
        <v>0.90424648228362348</v>
      </c>
      <c r="J37" s="171"/>
    </row>
    <row r="38" spans="1:10" s="1" customFormat="1" ht="15" customHeight="1" x14ac:dyDescent="0.25">
      <c r="A38" s="553" t="s">
        <v>132</v>
      </c>
      <c r="B38" s="165" t="s">
        <v>798</v>
      </c>
      <c r="C38" s="166">
        <f>C23+C26+C32+C34+C37</f>
        <v>5669865</v>
      </c>
      <c r="D38" s="166">
        <f t="shared" ref="D38:E38" si="10">D23+D26+D32+D34+D37</f>
        <v>5121475</v>
      </c>
      <c r="E38" s="166">
        <f t="shared" si="10"/>
        <v>4583694</v>
      </c>
      <c r="F38" s="167">
        <f t="shared" si="4"/>
        <v>0.8949948989304839</v>
      </c>
      <c r="J38"/>
    </row>
    <row r="39" spans="1:10" s="1" customFormat="1" ht="15" customHeight="1" x14ac:dyDescent="0.25">
      <c r="A39" s="740" t="s">
        <v>119</v>
      </c>
      <c r="B39" s="741" t="s">
        <v>799</v>
      </c>
      <c r="C39" s="742">
        <f>C17+C18+C38</f>
        <v>21450000</v>
      </c>
      <c r="D39" s="742">
        <f t="shared" ref="D39:E39" si="11">D17+D18+D38</f>
        <v>21364000</v>
      </c>
      <c r="E39" s="742">
        <f t="shared" si="11"/>
        <v>20826219</v>
      </c>
      <c r="F39" s="743">
        <f t="shared" si="4"/>
        <v>0.97482770080509273</v>
      </c>
      <c r="J39"/>
    </row>
    <row r="40" spans="1:10" s="1" customFormat="1" ht="15" customHeight="1" x14ac:dyDescent="0.25">
      <c r="A40" s="546" t="s">
        <v>76</v>
      </c>
      <c r="B40" s="53" t="s">
        <v>800</v>
      </c>
      <c r="C40" s="54">
        <f>C39</f>
        <v>21450000</v>
      </c>
      <c r="D40" s="54">
        <f t="shared" ref="D40:E40" si="12">D39</f>
        <v>21364000</v>
      </c>
      <c r="E40" s="54">
        <f t="shared" si="12"/>
        <v>20826219</v>
      </c>
      <c r="F40" s="64">
        <f>E40/D40</f>
        <v>0.97482770080509273</v>
      </c>
      <c r="J40"/>
    </row>
    <row r="41" spans="1:10" ht="15" customHeight="1" thickBot="1" x14ac:dyDescent="0.3">
      <c r="A41" s="775" t="s">
        <v>77</v>
      </c>
      <c r="B41" s="744" t="s">
        <v>271</v>
      </c>
      <c r="C41" s="745">
        <v>0</v>
      </c>
      <c r="D41" s="745">
        <v>0</v>
      </c>
      <c r="E41" s="745">
        <v>0</v>
      </c>
      <c r="F41" s="746"/>
    </row>
    <row r="42" spans="1:10" ht="18" customHeight="1" thickTop="1" thickBot="1" x14ac:dyDescent="0.3">
      <c r="A42" s="556" t="s">
        <v>685</v>
      </c>
      <c r="B42" s="68" t="s">
        <v>801</v>
      </c>
      <c r="C42" s="69">
        <f>C40+C41</f>
        <v>21450000</v>
      </c>
      <c r="D42" s="69">
        <f>D40+D41</f>
        <v>21364000</v>
      </c>
      <c r="E42" s="69">
        <f>E40+E41</f>
        <v>20826219</v>
      </c>
      <c r="F42" s="70">
        <f>E42/D42</f>
        <v>0.97482770080509273</v>
      </c>
    </row>
    <row r="43" spans="1:10" ht="13.5" customHeight="1" thickTop="1" thickBot="1" x14ac:dyDescent="0.3">
      <c r="A43" s="946" t="s">
        <v>751</v>
      </c>
      <c r="B43" s="947" t="s">
        <v>51</v>
      </c>
      <c r="C43" s="948">
        <v>3</v>
      </c>
      <c r="D43" s="949">
        <v>3</v>
      </c>
      <c r="E43" s="948">
        <v>3</v>
      </c>
      <c r="F43" s="950"/>
    </row>
    <row r="44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324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6/2021. (V.28.)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33" t="s">
        <v>78</v>
      </c>
      <c r="B4" s="1034"/>
      <c r="C4" s="1034"/>
      <c r="D4" s="1034"/>
      <c r="E4" s="1034"/>
      <c r="F4" s="1034"/>
      <c r="G4" s="1034"/>
      <c r="H4" s="1034"/>
      <c r="I4" s="1034"/>
      <c r="J4" s="1034"/>
      <c r="K4" s="1034"/>
      <c r="L4" s="1034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520</v>
      </c>
    </row>
    <row r="6" spans="1:12" s="2" customFormat="1" ht="60.75" customHeight="1" thickTop="1" x14ac:dyDescent="0.25">
      <c r="A6" s="85" t="s">
        <v>138</v>
      </c>
      <c r="B6" s="261" t="s">
        <v>120</v>
      </c>
      <c r="C6" s="86" t="s">
        <v>231</v>
      </c>
      <c r="D6" s="86" t="s">
        <v>218</v>
      </c>
      <c r="E6" s="86" t="s">
        <v>219</v>
      </c>
      <c r="F6" s="86" t="s">
        <v>86</v>
      </c>
      <c r="G6" s="86" t="s">
        <v>220</v>
      </c>
      <c r="H6" s="86" t="s">
        <v>221</v>
      </c>
      <c r="I6" s="86" t="s">
        <v>84</v>
      </c>
      <c r="J6" s="86" t="s">
        <v>222</v>
      </c>
      <c r="K6" s="86" t="s">
        <v>232</v>
      </c>
      <c r="L6" s="87" t="s">
        <v>85</v>
      </c>
    </row>
    <row r="7" spans="1:12" s="2" customFormat="1" ht="15" customHeight="1" thickBot="1" x14ac:dyDescent="0.3">
      <c r="A7" s="891" t="s">
        <v>438</v>
      </c>
      <c r="B7" s="892" t="s">
        <v>439</v>
      </c>
      <c r="C7" s="95" t="s">
        <v>440</v>
      </c>
      <c r="D7" s="95" t="s">
        <v>441</v>
      </c>
      <c r="E7" s="95" t="s">
        <v>442</v>
      </c>
      <c r="F7" s="95" t="s">
        <v>443</v>
      </c>
      <c r="G7" s="95" t="s">
        <v>444</v>
      </c>
      <c r="H7" s="95" t="s">
        <v>445</v>
      </c>
      <c r="I7" s="95" t="s">
        <v>446</v>
      </c>
      <c r="J7" s="95" t="s">
        <v>447</v>
      </c>
      <c r="K7" s="95" t="s">
        <v>448</v>
      </c>
      <c r="L7" s="101" t="s">
        <v>449</v>
      </c>
    </row>
    <row r="8" spans="1:12" ht="15" customHeight="1" thickTop="1" x14ac:dyDescent="0.25">
      <c r="A8" s="60" t="s">
        <v>59</v>
      </c>
      <c r="B8" s="61" t="s">
        <v>690</v>
      </c>
      <c r="C8" s="62">
        <v>1</v>
      </c>
      <c r="D8" s="62">
        <v>2687000</v>
      </c>
      <c r="E8" s="62">
        <v>180000</v>
      </c>
      <c r="F8" s="62">
        <v>0</v>
      </c>
      <c r="G8" s="62">
        <v>450600</v>
      </c>
      <c r="H8" s="62">
        <v>150943</v>
      </c>
      <c r="I8" s="62">
        <v>0</v>
      </c>
      <c r="J8" s="62">
        <v>0</v>
      </c>
      <c r="K8" s="62">
        <v>0</v>
      </c>
      <c r="L8" s="246">
        <v>0</v>
      </c>
    </row>
    <row r="9" spans="1:12" ht="15" customHeight="1" x14ac:dyDescent="0.25">
      <c r="A9" s="886" t="s">
        <v>60</v>
      </c>
      <c r="B9" s="887" t="s">
        <v>691</v>
      </c>
      <c r="C9" s="23">
        <v>1</v>
      </c>
      <c r="D9" s="23">
        <v>3882375</v>
      </c>
      <c r="E9" s="23">
        <v>160000</v>
      </c>
      <c r="F9" s="23">
        <v>0</v>
      </c>
      <c r="G9" s="23">
        <v>0</v>
      </c>
      <c r="H9" s="23">
        <v>150943</v>
      </c>
      <c r="I9" s="23">
        <v>109375</v>
      </c>
      <c r="J9" s="23">
        <v>0</v>
      </c>
      <c r="K9" s="23">
        <v>0</v>
      </c>
      <c r="L9" s="50">
        <v>0</v>
      </c>
    </row>
    <row r="10" spans="1:12" ht="15" customHeight="1" x14ac:dyDescent="0.25">
      <c r="A10" s="886" t="s">
        <v>61</v>
      </c>
      <c r="B10" s="887" t="s">
        <v>692</v>
      </c>
      <c r="C10" s="23">
        <v>1</v>
      </c>
      <c r="D10" s="23">
        <v>5627160</v>
      </c>
      <c r="E10" s="23">
        <v>160000</v>
      </c>
      <c r="F10" s="23">
        <v>0</v>
      </c>
      <c r="G10" s="23">
        <v>0</v>
      </c>
      <c r="H10" s="23">
        <v>150943</v>
      </c>
      <c r="I10" s="23">
        <v>203407</v>
      </c>
      <c r="J10" s="23">
        <v>0</v>
      </c>
      <c r="K10" s="23">
        <v>0</v>
      </c>
      <c r="L10" s="50">
        <v>0</v>
      </c>
    </row>
    <row r="11" spans="1:12" ht="25.5" customHeight="1" x14ac:dyDescent="0.25">
      <c r="A11" s="32" t="s">
        <v>62</v>
      </c>
      <c r="B11" s="33" t="s">
        <v>693</v>
      </c>
      <c r="C11" s="34">
        <v>3</v>
      </c>
      <c r="D11" s="34">
        <f>SUM(D8:D10)</f>
        <v>12196535</v>
      </c>
      <c r="E11" s="34">
        <f t="shared" ref="E11:K11" si="0">SUM(E8:E10)</f>
        <v>500000</v>
      </c>
      <c r="F11" s="34">
        <f t="shared" si="0"/>
        <v>0</v>
      </c>
      <c r="G11" s="34">
        <f t="shared" si="0"/>
        <v>450600</v>
      </c>
      <c r="H11" s="34">
        <f t="shared" si="0"/>
        <v>452829</v>
      </c>
      <c r="I11" s="34">
        <f t="shared" si="0"/>
        <v>312782</v>
      </c>
      <c r="J11" s="34">
        <f t="shared" si="0"/>
        <v>0</v>
      </c>
      <c r="K11" s="34">
        <f t="shared" si="0"/>
        <v>0</v>
      </c>
      <c r="L11" s="72">
        <v>0</v>
      </c>
    </row>
    <row r="12" spans="1:12" x14ac:dyDescent="0.25">
      <c r="A12" s="888" t="s">
        <v>63</v>
      </c>
      <c r="B12" s="889" t="s">
        <v>694</v>
      </c>
      <c r="C12" s="890">
        <v>3</v>
      </c>
      <c r="D12" s="890">
        <f>D11</f>
        <v>12196535</v>
      </c>
      <c r="E12" s="890">
        <f t="shared" ref="E12:K12" si="1">E11</f>
        <v>500000</v>
      </c>
      <c r="F12" s="890">
        <f t="shared" si="1"/>
        <v>0</v>
      </c>
      <c r="G12" s="890">
        <f t="shared" si="1"/>
        <v>450600</v>
      </c>
      <c r="H12" s="890">
        <f t="shared" si="1"/>
        <v>452829</v>
      </c>
      <c r="I12" s="890">
        <f t="shared" si="1"/>
        <v>312782</v>
      </c>
      <c r="J12" s="890">
        <f t="shared" si="1"/>
        <v>0</v>
      </c>
      <c r="K12" s="890">
        <f t="shared" si="1"/>
        <v>0</v>
      </c>
      <c r="L12" s="893">
        <v>0</v>
      </c>
    </row>
    <row r="13" spans="1:12" ht="36" x14ac:dyDescent="0.25">
      <c r="A13" s="886" t="s">
        <v>64</v>
      </c>
      <c r="B13" s="887" t="s">
        <v>228</v>
      </c>
      <c r="C13" s="23">
        <v>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5">
      <c r="A14" s="886" t="s">
        <v>65</v>
      </c>
      <c r="B14" s="887" t="s">
        <v>229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0</v>
      </c>
    </row>
    <row r="15" spans="1:12" ht="24.6" thickBot="1" x14ac:dyDescent="0.3">
      <c r="A15" s="25" t="s">
        <v>66</v>
      </c>
      <c r="B15" s="26" t="s">
        <v>230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51">
        <v>0</v>
      </c>
    </row>
    <row r="16" spans="1:12" ht="13.2" thickTop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">
    <mergeCell ref="A4:L4"/>
  </mergeCells>
  <pageMargins left="0.75" right="0.75" top="1" bottom="1" header="0.5" footer="0.5"/>
  <pageSetup scale="8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695</v>
      </c>
    </row>
    <row r="2" spans="1:3" s="1" customFormat="1" ht="15" customHeight="1" x14ac:dyDescent="0.25">
      <c r="A2" s="4"/>
      <c r="B2" s="4"/>
      <c r="C2" s="5" t="str">
        <f>'1.d sz. melléklet'!F2</f>
        <v>a  6/2021. (V.28.)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1009" t="s">
        <v>791</v>
      </c>
      <c r="B4" s="1009"/>
      <c r="C4" s="1009"/>
    </row>
    <row r="5" spans="1:3" s="1" customFormat="1" ht="15" customHeight="1" thickBot="1" x14ac:dyDescent="0.3">
      <c r="A5" s="10"/>
      <c r="B5" s="10"/>
      <c r="C5" s="5" t="s">
        <v>520</v>
      </c>
    </row>
    <row r="6" spans="1:3" s="1" customFormat="1" ht="24.6" thickTop="1" x14ac:dyDescent="0.25">
      <c r="A6" s="29" t="s">
        <v>138</v>
      </c>
      <c r="B6" s="30" t="s">
        <v>120</v>
      </c>
      <c r="C6" s="31" t="s">
        <v>41</v>
      </c>
    </row>
    <row r="7" spans="1:3" s="1" customFormat="1" ht="15" customHeight="1" thickBot="1" x14ac:dyDescent="0.3">
      <c r="A7" s="46" t="s">
        <v>438</v>
      </c>
      <c r="B7" s="47" t="s">
        <v>452</v>
      </c>
      <c r="C7" s="48" t="s">
        <v>440</v>
      </c>
    </row>
    <row r="8" spans="1:3" s="1" customFormat="1" ht="15" customHeight="1" thickTop="1" x14ac:dyDescent="0.25">
      <c r="A8" s="1036" t="s">
        <v>42</v>
      </c>
      <c r="B8" s="1037"/>
      <c r="C8" s="1038"/>
    </row>
    <row r="9" spans="1:3" s="1" customFormat="1" ht="24" x14ac:dyDescent="0.25">
      <c r="A9" s="21" t="s">
        <v>59</v>
      </c>
      <c r="B9" s="22" t="s">
        <v>43</v>
      </c>
      <c r="C9" s="50">
        <v>947080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43880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990960</v>
      </c>
    </row>
    <row r="14" spans="1:3" s="1" customFormat="1" ht="15" customHeight="1" x14ac:dyDescent="0.25">
      <c r="A14" s="32" t="s">
        <v>64</v>
      </c>
      <c r="B14" s="33" t="s">
        <v>501</v>
      </c>
      <c r="C14" s="72">
        <f>'28.sz. melléklet'!E16-'28.sz. melléklet'!E13</f>
        <v>20373187</v>
      </c>
    </row>
    <row r="15" spans="1:3" s="1" customFormat="1" ht="15" customHeight="1" x14ac:dyDescent="0.25">
      <c r="A15" s="32" t="s">
        <v>65</v>
      </c>
      <c r="B15" s="33" t="s">
        <v>482</v>
      </c>
      <c r="C15" s="72">
        <f>0-'29.sz. melléklet'!E42</f>
        <v>-20826219</v>
      </c>
    </row>
    <row r="16" spans="1:3" s="1" customFormat="1" ht="15" customHeight="1" x14ac:dyDescent="0.25">
      <c r="A16" s="542" t="s">
        <v>66</v>
      </c>
      <c r="B16" s="543" t="s">
        <v>498</v>
      </c>
      <c r="C16" s="50">
        <v>0</v>
      </c>
    </row>
    <row r="17" spans="1:5" s="170" customFormat="1" ht="24" x14ac:dyDescent="0.25">
      <c r="A17" s="542" t="s">
        <v>67</v>
      </c>
      <c r="B17" s="543" t="s">
        <v>499</v>
      </c>
      <c r="C17" s="50">
        <v>0</v>
      </c>
    </row>
    <row r="18" spans="1:5" s="170" customFormat="1" ht="15" customHeight="1" x14ac:dyDescent="0.25">
      <c r="A18" s="542" t="s">
        <v>68</v>
      </c>
      <c r="B18" s="22" t="s">
        <v>500</v>
      </c>
      <c r="C18" s="50">
        <v>0</v>
      </c>
    </row>
    <row r="19" spans="1:5" s="1" customFormat="1" ht="15" customHeight="1" x14ac:dyDescent="0.25">
      <c r="A19" s="32">
        <v>11</v>
      </c>
      <c r="B19" s="33" t="s">
        <v>497</v>
      </c>
      <c r="C19" s="72">
        <f>SUM(C16:C18)</f>
        <v>0</v>
      </c>
      <c r="D19" s="49"/>
      <c r="E19" s="49"/>
    </row>
    <row r="20" spans="1:5" s="1" customFormat="1" ht="15" customHeight="1" x14ac:dyDescent="0.25">
      <c r="A20" s="1039" t="s">
        <v>48</v>
      </c>
      <c r="B20" s="1040"/>
      <c r="C20" s="1041"/>
    </row>
    <row r="21" spans="1:5" s="1" customFormat="1" ht="24" x14ac:dyDescent="0.25">
      <c r="A21" s="21">
        <v>12</v>
      </c>
      <c r="B21" s="22" t="s">
        <v>43</v>
      </c>
      <c r="C21" s="50">
        <v>484478</v>
      </c>
    </row>
    <row r="22" spans="1:5" s="1" customFormat="1" ht="15" customHeight="1" x14ac:dyDescent="0.25">
      <c r="A22" s="21">
        <v>13</v>
      </c>
      <c r="B22" s="22" t="s">
        <v>44</v>
      </c>
      <c r="C22" s="50">
        <v>0</v>
      </c>
    </row>
    <row r="23" spans="1:5" s="1" customFormat="1" ht="15" customHeight="1" x14ac:dyDescent="0.25">
      <c r="A23" s="21">
        <v>14</v>
      </c>
      <c r="B23" s="22" t="s">
        <v>45</v>
      </c>
      <c r="C23" s="50">
        <v>53450</v>
      </c>
    </row>
    <row r="24" spans="1:5" s="1" customFormat="1" ht="15" customHeight="1" x14ac:dyDescent="0.25">
      <c r="A24" s="21">
        <v>15</v>
      </c>
      <c r="B24" s="22" t="s">
        <v>46</v>
      </c>
      <c r="C24" s="50">
        <v>0</v>
      </c>
    </row>
    <row r="25" spans="1:5" s="1" customFormat="1" ht="15" customHeight="1" thickBot="1" x14ac:dyDescent="0.3">
      <c r="A25" s="73">
        <v>16</v>
      </c>
      <c r="B25" s="74" t="s">
        <v>483</v>
      </c>
      <c r="C25" s="75">
        <f>SUM(C21:C24)</f>
        <v>537928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767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9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388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6/2021. (V.28.)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1010" t="s">
        <v>765</v>
      </c>
      <c r="B4" s="1010"/>
      <c r="C4" s="1010"/>
      <c r="D4" s="1010"/>
      <c r="E4" s="1010"/>
      <c r="F4" s="1010"/>
      <c r="G4" s="14"/>
    </row>
    <row r="5" spans="1:7" s="15" customFormat="1" ht="15" customHeight="1" thickBot="1" x14ac:dyDescent="0.3">
      <c r="A5" s="340"/>
      <c r="B5" s="340"/>
      <c r="C5" s="340"/>
      <c r="D5" s="340"/>
      <c r="E5" s="340"/>
      <c r="F5" s="5" t="s">
        <v>520</v>
      </c>
      <c r="G5" s="14"/>
    </row>
    <row r="6" spans="1:7" s="15" customFormat="1" ht="24.6" thickTop="1" x14ac:dyDescent="0.25">
      <c r="A6" s="394" t="s">
        <v>379</v>
      </c>
      <c r="B6" s="395" t="s">
        <v>120</v>
      </c>
      <c r="C6" s="396" t="s">
        <v>133</v>
      </c>
      <c r="D6" s="397" t="s">
        <v>134</v>
      </c>
      <c r="E6" s="30" t="s">
        <v>135</v>
      </c>
      <c r="F6" s="31" t="s">
        <v>137</v>
      </c>
    </row>
    <row r="7" spans="1:7" s="15" customFormat="1" ht="15" customHeight="1" thickBot="1" x14ac:dyDescent="0.3">
      <c r="A7" s="398" t="s">
        <v>438</v>
      </c>
      <c r="B7" s="343" t="s">
        <v>452</v>
      </c>
      <c r="C7" s="344" t="s">
        <v>440</v>
      </c>
      <c r="D7" s="344" t="s">
        <v>441</v>
      </c>
      <c r="E7" s="344" t="s">
        <v>442</v>
      </c>
      <c r="F7" s="399" t="s">
        <v>443</v>
      </c>
    </row>
    <row r="8" spans="1:7" s="1" customFormat="1" ht="15" customHeight="1" thickTop="1" x14ac:dyDescent="0.25">
      <c r="A8" s="1011" t="s">
        <v>89</v>
      </c>
      <c r="B8" s="1012"/>
      <c r="C8" s="1012"/>
      <c r="D8" s="1012"/>
      <c r="E8" s="1012"/>
      <c r="F8" s="1013"/>
    </row>
    <row r="9" spans="1:7" s="1" customFormat="1" ht="15" customHeight="1" x14ac:dyDescent="0.25">
      <c r="A9" s="386" t="s">
        <v>59</v>
      </c>
      <c r="B9" s="776" t="s">
        <v>601</v>
      </c>
      <c r="C9" s="350">
        <f>SUM(C10:C11)</f>
        <v>85404388</v>
      </c>
      <c r="D9" s="350">
        <f t="shared" ref="D9:E9" si="0">SUM(D10:D11)</f>
        <v>91501107</v>
      </c>
      <c r="E9" s="350">
        <f t="shared" si="0"/>
        <v>91501107</v>
      </c>
      <c r="F9" s="460">
        <f>E9/D9</f>
        <v>1</v>
      </c>
    </row>
    <row r="10" spans="1:7" s="1" customFormat="1" ht="15" customHeight="1" x14ac:dyDescent="0.25">
      <c r="A10" s="544" t="s">
        <v>60</v>
      </c>
      <c r="B10" s="351" t="s">
        <v>94</v>
      </c>
      <c r="C10" s="352">
        <f>'5.sz. melléklet'!C14</f>
        <v>68304478</v>
      </c>
      <c r="D10" s="352">
        <f>'5.sz. melléklet'!D14</f>
        <v>82896040</v>
      </c>
      <c r="E10" s="352">
        <f>'5.sz. melléklet'!E14</f>
        <v>82896040</v>
      </c>
      <c r="F10" s="460">
        <f>E10/D10</f>
        <v>1</v>
      </c>
    </row>
    <row r="11" spans="1:7" s="1" customFormat="1" ht="24" x14ac:dyDescent="0.25">
      <c r="A11" s="544" t="s">
        <v>61</v>
      </c>
      <c r="B11" s="777" t="s">
        <v>603</v>
      </c>
      <c r="C11" s="352">
        <f>'5.sz. melléklet'!C15</f>
        <v>17099910</v>
      </c>
      <c r="D11" s="352">
        <f>'5.sz. melléklet'!D15</f>
        <v>8605067</v>
      </c>
      <c r="E11" s="352">
        <f>'5.sz. melléklet'!E15</f>
        <v>8605067</v>
      </c>
      <c r="F11" s="461">
        <f>E11/D11</f>
        <v>1</v>
      </c>
    </row>
    <row r="12" spans="1:7" s="1" customFormat="1" ht="24" x14ac:dyDescent="0.25">
      <c r="A12" s="759" t="s">
        <v>62</v>
      </c>
      <c r="B12" s="778" t="s">
        <v>602</v>
      </c>
      <c r="C12" s="346">
        <f>SUM(C13:C14)</f>
        <v>136908866</v>
      </c>
      <c r="D12" s="346">
        <f t="shared" ref="D12:E12" si="1">SUM(D13:D14)</f>
        <v>195878115</v>
      </c>
      <c r="E12" s="346">
        <f t="shared" si="1"/>
        <v>195878115</v>
      </c>
      <c r="F12" s="460">
        <f t="shared" ref="F12:F14" si="2">E12/D12</f>
        <v>1</v>
      </c>
    </row>
    <row r="13" spans="1:7" s="1" customFormat="1" ht="15" customHeight="1" x14ac:dyDescent="0.25">
      <c r="A13" s="544" t="s">
        <v>63</v>
      </c>
      <c r="B13" s="962" t="s">
        <v>200</v>
      </c>
      <c r="C13" s="352">
        <f>'5.sz. melléklet'!C20</f>
        <v>0</v>
      </c>
      <c r="D13" s="352">
        <f>'5.sz. melléklet'!D20</f>
        <v>195000</v>
      </c>
      <c r="E13" s="352">
        <f>'5.sz. melléklet'!E20</f>
        <v>195000</v>
      </c>
      <c r="F13" s="461">
        <f t="shared" si="2"/>
        <v>1</v>
      </c>
    </row>
    <row r="14" spans="1:7" s="1" customFormat="1" ht="24" x14ac:dyDescent="0.25">
      <c r="A14" s="177" t="s">
        <v>64</v>
      </c>
      <c r="B14" s="353" t="s">
        <v>201</v>
      </c>
      <c r="C14" s="354">
        <f>'5.sz. melléklet'!C21</f>
        <v>136908866</v>
      </c>
      <c r="D14" s="354">
        <f>'5.sz. melléklet'!D21</f>
        <v>195683115</v>
      </c>
      <c r="E14" s="354">
        <f>'5.sz. melléklet'!E21</f>
        <v>195683115</v>
      </c>
      <c r="F14" s="461">
        <f t="shared" si="2"/>
        <v>1</v>
      </c>
    </row>
    <row r="15" spans="1:7" s="1" customFormat="1" ht="15" customHeight="1" x14ac:dyDescent="0.25">
      <c r="A15" s="779" t="s">
        <v>65</v>
      </c>
      <c r="B15" s="347" t="s">
        <v>90</v>
      </c>
      <c r="C15" s="348">
        <f>SUM(C16:C18)</f>
        <v>106000000</v>
      </c>
      <c r="D15" s="348">
        <f>SUM(D16:D18)</f>
        <v>78345766</v>
      </c>
      <c r="E15" s="348">
        <f>SUM(E16:E18)</f>
        <v>78345766</v>
      </c>
      <c r="F15" s="460">
        <f t="shared" ref="F15:F27" si="3">E15/D15</f>
        <v>1</v>
      </c>
    </row>
    <row r="16" spans="1:7" s="1" customFormat="1" ht="15" customHeight="1" x14ac:dyDescent="0.25">
      <c r="A16" s="177" t="s">
        <v>66</v>
      </c>
      <c r="B16" s="367" t="s">
        <v>91</v>
      </c>
      <c r="C16" s="352">
        <f>'5.sz. melléklet'!C25</f>
        <v>63000000</v>
      </c>
      <c r="D16" s="352">
        <f>'5.sz. melléklet'!D25</f>
        <v>57612853</v>
      </c>
      <c r="E16" s="352">
        <f>'5.sz. melléklet'!E25</f>
        <v>57612853</v>
      </c>
      <c r="F16" s="461">
        <f t="shared" si="3"/>
        <v>1</v>
      </c>
    </row>
    <row r="17" spans="1:6" s="1" customFormat="1" ht="15" customHeight="1" x14ac:dyDescent="0.25">
      <c r="A17" s="544" t="s">
        <v>67</v>
      </c>
      <c r="B17" s="367" t="s">
        <v>92</v>
      </c>
      <c r="C17" s="352">
        <f>'5.sz. melléklet'!C34</f>
        <v>42500000</v>
      </c>
      <c r="D17" s="352">
        <f>'5.sz. melléklet'!D34</f>
        <v>20174312</v>
      </c>
      <c r="E17" s="352">
        <f>'5.sz. melléklet'!E34</f>
        <v>20174312</v>
      </c>
      <c r="F17" s="461">
        <f t="shared" si="3"/>
        <v>1</v>
      </c>
    </row>
    <row r="18" spans="1:6" s="1" customFormat="1" ht="15" customHeight="1" x14ac:dyDescent="0.25">
      <c r="A18" s="177" t="s">
        <v>68</v>
      </c>
      <c r="B18" s="367" t="s">
        <v>93</v>
      </c>
      <c r="C18" s="352">
        <f>'5.sz. melléklet'!C35</f>
        <v>500000</v>
      </c>
      <c r="D18" s="352">
        <f>'5.sz. melléklet'!D35</f>
        <v>558601</v>
      </c>
      <c r="E18" s="352">
        <f>'5.sz. melléklet'!E35</f>
        <v>558601</v>
      </c>
      <c r="F18" s="461">
        <f t="shared" si="3"/>
        <v>1</v>
      </c>
    </row>
    <row r="19" spans="1:6" s="1" customFormat="1" ht="15" customHeight="1" x14ac:dyDescent="0.25">
      <c r="A19" s="759" t="s">
        <v>68</v>
      </c>
      <c r="B19" s="345" t="s">
        <v>25</v>
      </c>
      <c r="C19" s="346">
        <f>'5.sz. melléklet'!C52+'28.sz. melléklet'!C11</f>
        <v>76522544</v>
      </c>
      <c r="D19" s="346">
        <f>'5.sz. melléklet'!D52+'28.sz. melléklet'!D11</f>
        <v>81615740</v>
      </c>
      <c r="E19" s="346">
        <f>'5.sz. melléklet'!E52+'28.sz. melléklet'!E11</f>
        <v>83424640</v>
      </c>
      <c r="F19" s="460">
        <f>E19/D19</f>
        <v>1.0221636169689816</v>
      </c>
    </row>
    <row r="20" spans="1:6" s="1" customFormat="1" ht="15" customHeight="1" x14ac:dyDescent="0.25">
      <c r="A20" s="779" t="s">
        <v>122</v>
      </c>
      <c r="B20" s="349" t="s">
        <v>604</v>
      </c>
      <c r="C20" s="346">
        <f>'5.sz. melléklet'!C55</f>
        <v>0</v>
      </c>
      <c r="D20" s="346">
        <f>'5.sz. melléklet'!D55</f>
        <v>24796850</v>
      </c>
      <c r="E20" s="346">
        <f>'5.sz. melléklet'!E55</f>
        <v>24796850</v>
      </c>
      <c r="F20" s="961"/>
    </row>
    <row r="21" spans="1:6" s="1" customFormat="1" ht="15" customHeight="1" x14ac:dyDescent="0.25">
      <c r="A21" s="36">
        <v>12</v>
      </c>
      <c r="B21" s="349" t="s">
        <v>605</v>
      </c>
      <c r="C21" s="350">
        <f>'5.sz. melléklet'!C56</f>
        <v>0</v>
      </c>
      <c r="D21" s="350">
        <f>'5.sz. melléklet'!D56</f>
        <v>0</v>
      </c>
      <c r="E21" s="350">
        <f>'5.sz. melléklet'!E56</f>
        <v>45445</v>
      </c>
      <c r="F21" s="961"/>
    </row>
    <row r="22" spans="1:6" s="1" customFormat="1" ht="15" customHeight="1" x14ac:dyDescent="0.25">
      <c r="A22" s="36">
        <v>13</v>
      </c>
      <c r="B22" s="349" t="s">
        <v>606</v>
      </c>
      <c r="C22" s="346">
        <f>'5.sz. melléklet'!C63</f>
        <v>3813490</v>
      </c>
      <c r="D22" s="346">
        <f>'5.sz. melléklet'!D63</f>
        <v>3960490</v>
      </c>
      <c r="E22" s="346">
        <f>'5.sz. melléklet'!E63</f>
        <v>3960725</v>
      </c>
      <c r="F22" s="460">
        <f t="shared" si="3"/>
        <v>1.0000593360922512</v>
      </c>
    </row>
    <row r="23" spans="1:6" s="1" customFormat="1" ht="15" customHeight="1" x14ac:dyDescent="0.25">
      <c r="A23" s="780">
        <v>14</v>
      </c>
      <c r="B23" s="784" t="s">
        <v>95</v>
      </c>
      <c r="C23" s="785">
        <f>C9+C12+C15+C19+C20+C21+C22</f>
        <v>408649288</v>
      </c>
      <c r="D23" s="785">
        <f>D9+D12+D15+D19+D20+D21+D22</f>
        <v>476098068</v>
      </c>
      <c r="E23" s="785">
        <f>E9+E12+E15+E19+E20+E21+E22</f>
        <v>477952648</v>
      </c>
      <c r="F23" s="783">
        <f t="shared" si="3"/>
        <v>1.0038953739253569</v>
      </c>
    </row>
    <row r="24" spans="1:6" s="1" customFormat="1" ht="15" customHeight="1" x14ac:dyDescent="0.25">
      <c r="A24" s="748">
        <v>15</v>
      </c>
      <c r="B24" s="371" t="s">
        <v>376</v>
      </c>
      <c r="C24" s="352">
        <f>'5.sz. melléklet'!C66+'28.sz. melléklet'!C13</f>
        <v>126246712</v>
      </c>
      <c r="D24" s="352">
        <f>'5.sz. melléklet'!D66+'28.sz. melléklet'!D13</f>
        <v>126246711</v>
      </c>
      <c r="E24" s="352">
        <f>'5.sz. melléklet'!E66+'28.sz. melléklet'!E13</f>
        <v>126246711</v>
      </c>
      <c r="F24" s="461">
        <f t="shared" si="3"/>
        <v>1</v>
      </c>
    </row>
    <row r="25" spans="1:6" s="1" customFormat="1" ht="15" customHeight="1" x14ac:dyDescent="0.25">
      <c r="A25" s="21">
        <v>16</v>
      </c>
      <c r="B25" s="371" t="s">
        <v>97</v>
      </c>
      <c r="C25" s="352">
        <f>'5.sz. melléklet'!C67</f>
        <v>0</v>
      </c>
      <c r="D25" s="352">
        <f>'5.sz. melléklet'!D67</f>
        <v>2230873</v>
      </c>
      <c r="E25" s="352">
        <f>'5.sz. melléklet'!E67</f>
        <v>2230873</v>
      </c>
      <c r="F25" s="461">
        <f t="shared" si="3"/>
        <v>1</v>
      </c>
    </row>
    <row r="26" spans="1:6" s="1" customFormat="1" ht="15" customHeight="1" x14ac:dyDescent="0.25">
      <c r="A26" s="780">
        <v>17</v>
      </c>
      <c r="B26" s="781" t="s">
        <v>377</v>
      </c>
      <c r="C26" s="782">
        <f>SUM(C24:C25)</f>
        <v>126246712</v>
      </c>
      <c r="D26" s="782">
        <f>SUM(D24:D25)</f>
        <v>128477584</v>
      </c>
      <c r="E26" s="782">
        <f>SUM(E24:E25)</f>
        <v>128477584</v>
      </c>
      <c r="F26" s="783">
        <f t="shared" si="3"/>
        <v>1</v>
      </c>
    </row>
    <row r="27" spans="1:6" s="1" customFormat="1" ht="18" customHeight="1" x14ac:dyDescent="0.25">
      <c r="A27" s="405">
        <v>18</v>
      </c>
      <c r="B27" s="404" t="s">
        <v>139</v>
      </c>
      <c r="C27" s="355">
        <f>C26+C23</f>
        <v>534896000</v>
      </c>
      <c r="D27" s="355">
        <f>D26+D23</f>
        <v>604575652</v>
      </c>
      <c r="E27" s="355">
        <f>E26+E23</f>
        <v>606430232</v>
      </c>
      <c r="F27" s="462">
        <f t="shared" si="3"/>
        <v>1.003067573088438</v>
      </c>
    </row>
    <row r="28" spans="1:6" s="1" customFormat="1" ht="7.5" customHeight="1" x14ac:dyDescent="0.25">
      <c r="A28" s="400"/>
      <c r="B28" s="356"/>
      <c r="C28" s="357"/>
      <c r="D28" s="357"/>
      <c r="E28" s="357"/>
      <c r="F28" s="401"/>
    </row>
    <row r="29" spans="1:6" s="1" customFormat="1" x14ac:dyDescent="0.25">
      <c r="A29" s="1014" t="s">
        <v>98</v>
      </c>
      <c r="B29" s="1015"/>
      <c r="C29" s="1015"/>
      <c r="D29" s="1015"/>
      <c r="E29" s="1015"/>
      <c r="F29" s="1016"/>
    </row>
    <row r="30" spans="1:6" s="1" customFormat="1" ht="15" customHeight="1" x14ac:dyDescent="0.25">
      <c r="A30" s="402">
        <v>19</v>
      </c>
      <c r="B30" s="345" t="s">
        <v>99</v>
      </c>
      <c r="C30" s="358">
        <f>'1.e. sz. melléklet'!I19-'1.e. sz. melléklet'!I16</f>
        <v>228507018</v>
      </c>
      <c r="D30" s="358">
        <f>'1.e. sz. melléklet'!J19-'1.e. sz. melléklet'!J16</f>
        <v>214181554</v>
      </c>
      <c r="E30" s="358">
        <f>'1.e. sz. melléklet'!K19-'1.e. sz. melléklet'!K16</f>
        <v>193416904</v>
      </c>
      <c r="F30" s="463">
        <f>E30/D30</f>
        <v>0.90305117498587206</v>
      </c>
    </row>
    <row r="31" spans="1:6" s="1" customFormat="1" ht="15" customHeight="1" x14ac:dyDescent="0.25">
      <c r="A31" s="403">
        <v>20</v>
      </c>
      <c r="B31" s="349" t="s">
        <v>140</v>
      </c>
      <c r="C31" s="346">
        <f>'6.sz. melléklet'!C74+'6.sz. melléklet'!C77+'6.sz. melléklet'!C80</f>
        <v>254874234</v>
      </c>
      <c r="D31" s="346">
        <f>'6.sz. melléklet'!D74+'6.sz. melléklet'!D77+'6.sz. melléklet'!D80</f>
        <v>287628148</v>
      </c>
      <c r="E31" s="346">
        <f>'6.sz. melléklet'!E74+'6.sz. melléklet'!E77+'6.sz. melléklet'!E80</f>
        <v>193486529</v>
      </c>
      <c r="F31" s="463">
        <f t="shared" ref="F31:F37" si="4">E31/D31</f>
        <v>0.67269678001055722</v>
      </c>
    </row>
    <row r="32" spans="1:6" s="1" customFormat="1" ht="15" customHeight="1" x14ac:dyDescent="0.25">
      <c r="A32" s="402">
        <v>21</v>
      </c>
      <c r="B32" s="349" t="s">
        <v>100</v>
      </c>
      <c r="C32" s="350">
        <f>SUM(C33:C33)</f>
        <v>48782569</v>
      </c>
      <c r="D32" s="350">
        <f>SUM(D33:D33)</f>
        <v>99694632</v>
      </c>
      <c r="E32" s="350">
        <f>SUM(E33:E33)</f>
        <v>0</v>
      </c>
      <c r="F32" s="463">
        <f t="shared" si="4"/>
        <v>0</v>
      </c>
    </row>
    <row r="33" spans="1:6" s="1" customFormat="1" ht="15" customHeight="1" x14ac:dyDescent="0.25">
      <c r="A33" s="406">
        <v>22</v>
      </c>
      <c r="B33" s="351" t="s">
        <v>101</v>
      </c>
      <c r="C33" s="407">
        <f>'6.sz. melléklet'!C68</f>
        <v>48782569</v>
      </c>
      <c r="D33" s="407">
        <f>'6.sz. melléklet'!D68</f>
        <v>99694632</v>
      </c>
      <c r="E33" s="407">
        <f>'6.sz. melléklet'!E68</f>
        <v>0</v>
      </c>
      <c r="F33" s="464">
        <f t="shared" si="4"/>
        <v>0</v>
      </c>
    </row>
    <row r="34" spans="1:6" s="1" customFormat="1" ht="15" customHeight="1" x14ac:dyDescent="0.25">
      <c r="A34" s="786">
        <v>23</v>
      </c>
      <c r="B34" s="787" t="s">
        <v>102</v>
      </c>
      <c r="C34" s="788">
        <f>C30+C31+C32</f>
        <v>532163821</v>
      </c>
      <c r="D34" s="788">
        <f>D30+D31+D32</f>
        <v>601504334</v>
      </c>
      <c r="E34" s="788">
        <f>E30+E31+E32</f>
        <v>386903433</v>
      </c>
      <c r="F34" s="789">
        <f t="shared" si="4"/>
        <v>0.64322634290445524</v>
      </c>
    </row>
    <row r="35" spans="1:6" s="1" customFormat="1" ht="15" customHeight="1" x14ac:dyDescent="0.25">
      <c r="A35" s="724">
        <v>24</v>
      </c>
      <c r="B35" s="715" t="s">
        <v>586</v>
      </c>
      <c r="C35" s="23">
        <f>'6.sz. melléklet'!C82</f>
        <v>2732179</v>
      </c>
      <c r="D35" s="23">
        <f>'6.sz. melléklet'!D82</f>
        <v>3071318</v>
      </c>
      <c r="E35" s="23">
        <f>'6.sz. melléklet'!E82</f>
        <v>3071318</v>
      </c>
      <c r="F35" s="723">
        <f t="shared" si="4"/>
        <v>1</v>
      </c>
    </row>
    <row r="36" spans="1:6" s="1" customFormat="1" ht="15" customHeight="1" x14ac:dyDescent="0.25">
      <c r="A36" s="790">
        <v>25</v>
      </c>
      <c r="B36" s="791" t="s">
        <v>103</v>
      </c>
      <c r="C36" s="792">
        <f>SUM(C35:C35)</f>
        <v>2732179</v>
      </c>
      <c r="D36" s="792">
        <f>SUM(D35:D35)</f>
        <v>3071318</v>
      </c>
      <c r="E36" s="792">
        <f>SUM(E35:E35)</f>
        <v>3071318</v>
      </c>
      <c r="F36" s="789">
        <f>E36/D36</f>
        <v>1</v>
      </c>
    </row>
    <row r="37" spans="1:6" s="1" customFormat="1" ht="18" customHeight="1" thickBot="1" x14ac:dyDescent="0.3">
      <c r="A37" s="451">
        <v>26</v>
      </c>
      <c r="B37" s="408" t="s">
        <v>378</v>
      </c>
      <c r="C37" s="359">
        <f>C34+C36</f>
        <v>534896000</v>
      </c>
      <c r="D37" s="359">
        <f>D34+D36</f>
        <v>604575652</v>
      </c>
      <c r="E37" s="359">
        <f>E34+E36</f>
        <v>389974751</v>
      </c>
      <c r="F37" s="465">
        <f t="shared" si="4"/>
        <v>0.64503879656734842</v>
      </c>
    </row>
    <row r="38" spans="1:6" s="1" customFormat="1" ht="13.2" thickTop="1" x14ac:dyDescent="0.25">
      <c r="A38" s="297"/>
      <c r="B38" s="297"/>
      <c r="C38" s="297"/>
      <c r="D38" s="297"/>
      <c r="E38" s="297"/>
      <c r="F38" s="297"/>
    </row>
    <row r="39" spans="1:6" s="1" customFormat="1" ht="15" customHeight="1" x14ac:dyDescent="0.25">
      <c r="A39" s="297"/>
      <c r="B39" s="297"/>
      <c r="C39" s="297"/>
      <c r="D39" s="297"/>
      <c r="E39" s="297"/>
      <c r="F39" s="297"/>
    </row>
  </sheetData>
  <mergeCells count="3">
    <mergeCell ref="A4:F4"/>
    <mergeCell ref="A8:F8"/>
    <mergeCell ref="A29:F29"/>
  </mergeCells>
  <phoneticPr fontId="19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2"/>
  <sheetViews>
    <sheetView zoomScaleNormal="100" workbookViewId="0"/>
  </sheetViews>
  <sheetFormatPr defaultColWidth="11.5546875" defaultRowHeight="13.2" x14ac:dyDescent="0.25"/>
  <cols>
    <col min="1" max="1" width="4.6640625" style="297" customWidth="1"/>
    <col min="2" max="2" width="30.6640625" style="297" customWidth="1"/>
    <col min="3" max="6" width="9.6640625" style="297" customWidth="1"/>
    <col min="7" max="7" width="4.6640625" style="297" customWidth="1"/>
    <col min="8" max="8" width="30.6640625" style="297" customWidth="1"/>
    <col min="9" max="9" width="9.6640625" style="297" customWidth="1"/>
    <col min="10" max="12" width="9.6640625" style="298" customWidth="1"/>
    <col min="13" max="250" width="9.109375" style="298" customWidth="1"/>
    <col min="251" max="16384" width="11.5546875" style="298"/>
  </cols>
  <sheetData>
    <row r="1" spans="1:13" s="294" customFormat="1" ht="15" customHeight="1" x14ac:dyDescent="0.25">
      <c r="B1" s="318"/>
      <c r="C1" s="318"/>
      <c r="D1" s="318"/>
      <c r="E1" s="318"/>
      <c r="F1" s="318"/>
      <c r="G1" s="318"/>
      <c r="H1" s="318"/>
      <c r="L1" s="438" t="s">
        <v>384</v>
      </c>
    </row>
    <row r="2" spans="1:13" s="294" customFormat="1" ht="15" customHeight="1" x14ac:dyDescent="0.25">
      <c r="A2" s="318"/>
      <c r="B2" s="318"/>
      <c r="C2" s="318"/>
      <c r="D2" s="318"/>
      <c r="E2" s="318"/>
      <c r="F2" s="318"/>
      <c r="G2" s="318"/>
      <c r="H2" s="318"/>
      <c r="L2" s="438" t="str">
        <f>'1.d sz. melléklet'!F2</f>
        <v>a  6/2021. (V.28.) önkormányzati rendelethez</v>
      </c>
    </row>
    <row r="3" spans="1:13" s="294" customFormat="1" ht="15" customHeight="1" x14ac:dyDescent="0.25">
      <c r="A3" s="360"/>
      <c r="B3" s="293"/>
      <c r="C3" s="293"/>
      <c r="D3" s="293"/>
      <c r="E3" s="293"/>
      <c r="F3" s="293"/>
      <c r="G3" s="293"/>
      <c r="H3" s="293"/>
      <c r="I3" s="293"/>
    </row>
    <row r="4" spans="1:13" s="294" customFormat="1" ht="15" customHeight="1" x14ac:dyDescent="0.25">
      <c r="A4" s="1010" t="s">
        <v>766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</row>
    <row r="5" spans="1:13" s="294" customFormat="1" ht="15" customHeight="1" x14ac:dyDescent="0.25">
      <c r="A5" s="360"/>
      <c r="B5" s="293"/>
      <c r="C5" s="293"/>
      <c r="D5" s="293"/>
      <c r="E5" s="293"/>
      <c r="F5" s="293"/>
      <c r="G5" s="360"/>
      <c r="H5" s="360"/>
      <c r="I5" s="293"/>
    </row>
    <row r="6" spans="1:13" s="294" customFormat="1" ht="15" customHeight="1" thickBot="1" x14ac:dyDescent="0.3">
      <c r="A6" s="360"/>
      <c r="B6" s="293"/>
      <c r="C6" s="293"/>
      <c r="D6" s="293"/>
      <c r="E6" s="293"/>
      <c r="F6" s="293"/>
      <c r="G6" s="360"/>
      <c r="H6" s="361"/>
      <c r="L6" s="5" t="s">
        <v>520</v>
      </c>
    </row>
    <row r="7" spans="1:13" s="294" customFormat="1" ht="24.6" thickTop="1" x14ac:dyDescent="0.25">
      <c r="A7" s="341" t="s">
        <v>379</v>
      </c>
      <c r="B7" s="362" t="s">
        <v>120</v>
      </c>
      <c r="C7" s="300" t="s">
        <v>133</v>
      </c>
      <c r="D7" s="302" t="s">
        <v>134</v>
      </c>
      <c r="E7" s="388" t="s">
        <v>135</v>
      </c>
      <c r="F7" s="389" t="s">
        <v>137</v>
      </c>
      <c r="G7" s="341" t="s">
        <v>88</v>
      </c>
      <c r="H7" s="362" t="s">
        <v>120</v>
      </c>
      <c r="I7" s="300" t="s">
        <v>133</v>
      </c>
      <c r="J7" s="302" t="s">
        <v>134</v>
      </c>
      <c r="K7" s="388" t="s">
        <v>135</v>
      </c>
      <c r="L7" s="390" t="s">
        <v>137</v>
      </c>
    </row>
    <row r="8" spans="1:13" s="294" customFormat="1" ht="16.5" customHeight="1" thickBot="1" x14ac:dyDescent="0.3">
      <c r="A8" s="342" t="s">
        <v>438</v>
      </c>
      <c r="B8" s="363" t="s">
        <v>439</v>
      </c>
      <c r="C8" s="314" t="s">
        <v>440</v>
      </c>
      <c r="D8" s="307" t="s">
        <v>441</v>
      </c>
      <c r="E8" s="308" t="s">
        <v>442</v>
      </c>
      <c r="F8" s="333" t="s">
        <v>443</v>
      </c>
      <c r="G8" s="342" t="s">
        <v>444</v>
      </c>
      <c r="H8" s="363" t="s">
        <v>445</v>
      </c>
      <c r="I8" s="314" t="s">
        <v>446</v>
      </c>
      <c r="J8" s="307" t="s">
        <v>447</v>
      </c>
      <c r="K8" s="308" t="s">
        <v>448</v>
      </c>
      <c r="L8" s="309" t="s">
        <v>449</v>
      </c>
    </row>
    <row r="9" spans="1:13" s="294" customFormat="1" ht="15" customHeight="1" thickTop="1" x14ac:dyDescent="0.25">
      <c r="A9" s="391" t="s">
        <v>59</v>
      </c>
      <c r="B9" s="364" t="s">
        <v>25</v>
      </c>
      <c r="C9" s="365">
        <f>'5.sz. melléklet'!C52+'28.sz. melléklet'!C11</f>
        <v>76522544</v>
      </c>
      <c r="D9" s="365">
        <f>'5.sz. melléklet'!D52+'28.sz. melléklet'!D11</f>
        <v>81615740</v>
      </c>
      <c r="E9" s="365">
        <f>'5.sz. melléklet'!E52+'28.sz. melléklet'!E11</f>
        <v>83424640</v>
      </c>
      <c r="F9" s="471">
        <f>E9/D9</f>
        <v>1.0221636169689816</v>
      </c>
      <c r="G9" s="43" t="s">
        <v>59</v>
      </c>
      <c r="H9" s="364" t="s">
        <v>104</v>
      </c>
      <c r="I9" s="365">
        <f>'6.sz. melléklet'!C19+'29.sz. melléklet'!C17</f>
        <v>65865427</v>
      </c>
      <c r="J9" s="365">
        <f>'6.sz. melléklet'!D19+'29.sz. melléklet'!D17</f>
        <v>64313127</v>
      </c>
      <c r="K9" s="365">
        <f>'6.sz. melléklet'!E19+'29.sz. melléklet'!E17</f>
        <v>64313127</v>
      </c>
      <c r="L9" s="466">
        <f>K9/J9</f>
        <v>1</v>
      </c>
      <c r="M9" s="366"/>
    </row>
    <row r="10" spans="1:13" s="294" customFormat="1" ht="15" customHeight="1" x14ac:dyDescent="0.25">
      <c r="A10" s="392" t="s">
        <v>60</v>
      </c>
      <c r="B10" s="367" t="s">
        <v>91</v>
      </c>
      <c r="C10" s="368">
        <f>'5.sz. melléklet'!C25</f>
        <v>63000000</v>
      </c>
      <c r="D10" s="368">
        <f>'5.sz. melléklet'!D25</f>
        <v>57612853</v>
      </c>
      <c r="E10" s="368">
        <f>'5.sz. melléklet'!E25</f>
        <v>57612853</v>
      </c>
      <c r="F10" s="471">
        <f t="shared" ref="F10:F17" si="0">E10/D10</f>
        <v>1</v>
      </c>
      <c r="G10" s="21" t="s">
        <v>60</v>
      </c>
      <c r="H10" s="351" t="s">
        <v>105</v>
      </c>
      <c r="I10" s="365">
        <f>'6.sz. melléklet'!C20+'29.sz. melléklet'!C18</f>
        <v>12300124</v>
      </c>
      <c r="J10" s="365">
        <f>'6.sz. melléklet'!D20+'29.sz. melléklet'!D18</f>
        <v>11321533</v>
      </c>
      <c r="K10" s="365">
        <f>'6.sz. melléklet'!E20+'29.sz. melléklet'!E18</f>
        <v>11321533</v>
      </c>
      <c r="L10" s="467">
        <f t="shared" ref="L10:L15" si="1">K10/J10</f>
        <v>1</v>
      </c>
      <c r="M10" s="366"/>
    </row>
    <row r="11" spans="1:13" s="294" customFormat="1" ht="15" customHeight="1" x14ac:dyDescent="0.25">
      <c r="A11" s="392" t="s">
        <v>61</v>
      </c>
      <c r="B11" s="367" t="s">
        <v>92</v>
      </c>
      <c r="C11" s="368">
        <f>'5.sz. melléklet'!C34</f>
        <v>42500000</v>
      </c>
      <c r="D11" s="368">
        <f>'5.sz. melléklet'!D34</f>
        <v>20174312</v>
      </c>
      <c r="E11" s="368">
        <f>'5.sz. melléklet'!E34</f>
        <v>20174312</v>
      </c>
      <c r="F11" s="471">
        <f t="shared" si="0"/>
        <v>1</v>
      </c>
      <c r="G11" s="21" t="s">
        <v>61</v>
      </c>
      <c r="H11" s="351" t="s">
        <v>39</v>
      </c>
      <c r="I11" s="368">
        <f>'6.sz. melléklet'!C46+'29.sz. melléklet'!C38</f>
        <v>118866245</v>
      </c>
      <c r="J11" s="368">
        <f>'6.sz. melléklet'!D46+'29.sz. melléklet'!D38</f>
        <v>104262693</v>
      </c>
      <c r="K11" s="368">
        <f>'6.sz. melléklet'!E46+'29.sz. melléklet'!E38</f>
        <v>85149811</v>
      </c>
      <c r="L11" s="467">
        <f t="shared" si="1"/>
        <v>0.81668532194924215</v>
      </c>
      <c r="M11" s="366"/>
    </row>
    <row r="12" spans="1:13" s="294" customFormat="1" ht="15" customHeight="1" x14ac:dyDescent="0.25">
      <c r="A12" s="392" t="s">
        <v>62</v>
      </c>
      <c r="B12" s="367" t="s">
        <v>93</v>
      </c>
      <c r="C12" s="368">
        <f>'5.sz. melléklet'!C35</f>
        <v>500000</v>
      </c>
      <c r="D12" s="368">
        <f>'5.sz. melléklet'!D35</f>
        <v>558601</v>
      </c>
      <c r="E12" s="368">
        <f>'5.sz. melléklet'!E35</f>
        <v>558601</v>
      </c>
      <c r="F12" s="471">
        <f t="shared" si="0"/>
        <v>1</v>
      </c>
      <c r="G12" s="21" t="s">
        <v>62</v>
      </c>
      <c r="H12" s="351" t="s">
        <v>106</v>
      </c>
      <c r="I12" s="368">
        <f>'6.sz. melléklet'!C47</f>
        <v>3000000</v>
      </c>
      <c r="J12" s="368">
        <f>'6.sz. melléklet'!D47</f>
        <v>3000000</v>
      </c>
      <c r="K12" s="368">
        <f>'6.sz. melléklet'!E47</f>
        <v>2471681</v>
      </c>
      <c r="L12" s="467">
        <f t="shared" si="1"/>
        <v>0.82389366666666664</v>
      </c>
      <c r="M12" s="366"/>
    </row>
    <row r="13" spans="1:13" s="294" customFormat="1" ht="15" customHeight="1" x14ac:dyDescent="0.25">
      <c r="A13" s="392" t="s">
        <v>63</v>
      </c>
      <c r="B13" s="353" t="s">
        <v>107</v>
      </c>
      <c r="C13" s="368">
        <f>'5.sz. melléklet'!C14</f>
        <v>68304478</v>
      </c>
      <c r="D13" s="368">
        <f>'5.sz. melléklet'!D14</f>
        <v>82896040</v>
      </c>
      <c r="E13" s="368">
        <f>'5.sz. melléklet'!E14</f>
        <v>82896040</v>
      </c>
      <c r="F13" s="471">
        <f t="shared" si="0"/>
        <v>1</v>
      </c>
      <c r="G13" s="21" t="s">
        <v>63</v>
      </c>
      <c r="H13" s="351" t="s">
        <v>108</v>
      </c>
      <c r="I13" s="368">
        <f>'6.sz. melléklet'!C60</f>
        <v>581372</v>
      </c>
      <c r="J13" s="368">
        <f>'6.sz. melléklet'!D60</f>
        <v>492651</v>
      </c>
      <c r="K13" s="368">
        <f>'6.sz. melléklet'!E60</f>
        <v>492651</v>
      </c>
      <c r="L13" s="467">
        <f t="shared" si="1"/>
        <v>1</v>
      </c>
      <c r="M13" s="366"/>
    </row>
    <row r="14" spans="1:13" s="294" customFormat="1" ht="24" x14ac:dyDescent="0.25">
      <c r="A14" s="392" t="s">
        <v>64</v>
      </c>
      <c r="B14" s="353" t="str">
        <f>'1.d sz. melléklet'!B11</f>
        <v>Egyéb működési célú támogatások bevételei államháztartáson belülről</v>
      </c>
      <c r="C14" s="370">
        <f>'5.sz. melléklet'!C15</f>
        <v>17099910</v>
      </c>
      <c r="D14" s="370">
        <f>'5.sz. melléklet'!D15</f>
        <v>8605067</v>
      </c>
      <c r="E14" s="370">
        <f>'5.sz. melléklet'!E15</f>
        <v>8605067</v>
      </c>
      <c r="F14" s="471">
        <f t="shared" si="0"/>
        <v>1</v>
      </c>
      <c r="G14" s="43" t="s">
        <v>64</v>
      </c>
      <c r="H14" s="353" t="s">
        <v>515</v>
      </c>
      <c r="I14" s="368">
        <f>'6.sz. melléklet'!C61</f>
        <v>20253850</v>
      </c>
      <c r="J14" s="368">
        <f>'6.sz. melléklet'!D61</f>
        <v>20253850</v>
      </c>
      <c r="K14" s="368">
        <f>'6.sz. melléklet'!E61</f>
        <v>19518761</v>
      </c>
      <c r="L14" s="467">
        <f t="shared" si="1"/>
        <v>0.96370620894299108</v>
      </c>
      <c r="M14" s="366"/>
    </row>
    <row r="15" spans="1:13" s="294" customFormat="1" ht="24" x14ac:dyDescent="0.25">
      <c r="A15" s="392" t="s">
        <v>65</v>
      </c>
      <c r="B15" s="351" t="str">
        <f>'1.d sz. melléklet'!B21</f>
        <v>Működési célú átvett pénzeszközök</v>
      </c>
      <c r="C15" s="370">
        <f>'5.sz. melléklet'!C58</f>
        <v>0</v>
      </c>
      <c r="D15" s="370">
        <f>'5.sz. melléklet'!D58</f>
        <v>0</v>
      </c>
      <c r="E15" s="370">
        <f>'5.sz. melléklet'!E58</f>
        <v>45445</v>
      </c>
      <c r="F15" s="471"/>
      <c r="G15" s="542" t="s">
        <v>65</v>
      </c>
      <c r="H15" s="353" t="s">
        <v>516</v>
      </c>
      <c r="I15" s="368">
        <f>'6.sz. melléklet'!C65</f>
        <v>7640000</v>
      </c>
      <c r="J15" s="368">
        <f>'6.sz. melléklet'!D65</f>
        <v>10537700</v>
      </c>
      <c r="K15" s="368">
        <f>'6.sz. melléklet'!E65</f>
        <v>10149340</v>
      </c>
      <c r="L15" s="467">
        <f t="shared" si="1"/>
        <v>0.96314565797090446</v>
      </c>
      <c r="M15" s="366"/>
    </row>
    <row r="16" spans="1:13" s="294" customFormat="1" ht="15" customHeight="1" x14ac:dyDescent="0.25">
      <c r="A16" s="393"/>
      <c r="B16" s="318"/>
      <c r="C16" s="385"/>
      <c r="D16" s="385"/>
      <c r="E16" s="372"/>
      <c r="F16" s="881"/>
      <c r="G16" s="43" t="s">
        <v>66</v>
      </c>
      <c r="H16" s="351" t="s">
        <v>100</v>
      </c>
      <c r="I16" s="368">
        <f>'6.sz. melléklet'!C68</f>
        <v>48782569</v>
      </c>
      <c r="J16" s="368">
        <f>'6.sz. melléklet'!D68</f>
        <v>99694632</v>
      </c>
      <c r="K16" s="369"/>
      <c r="L16" s="467"/>
      <c r="M16" s="366"/>
    </row>
    <row r="17" spans="1:13" s="294" customFormat="1" ht="15" customHeight="1" x14ac:dyDescent="0.25">
      <c r="A17" s="1023" t="s">
        <v>109</v>
      </c>
      <c r="B17" s="1023"/>
      <c r="C17" s="368">
        <f>SUM(C9:C15)</f>
        <v>267926932</v>
      </c>
      <c r="D17" s="369">
        <f>SUM(D9:D15)</f>
        <v>251462613</v>
      </c>
      <c r="E17" s="369">
        <f>SUM(E9:E15)</f>
        <v>253316958</v>
      </c>
      <c r="F17" s="471">
        <f t="shared" si="0"/>
        <v>1.0073742373781824</v>
      </c>
      <c r="G17" s="1024"/>
      <c r="H17" s="1025"/>
      <c r="I17" s="385"/>
      <c r="J17" s="385"/>
      <c r="K17" s="385"/>
      <c r="L17" s="470"/>
    </row>
    <row r="18" spans="1:13" s="294" customFormat="1" ht="15" customHeight="1" thickBot="1" x14ac:dyDescent="0.3">
      <c r="A18" s="1026" t="s">
        <v>96</v>
      </c>
      <c r="B18" s="1026"/>
      <c r="C18" s="373">
        <f>I19-C17</f>
        <v>9362655</v>
      </c>
      <c r="D18" s="374">
        <v>9362655</v>
      </c>
      <c r="E18" s="374">
        <v>9362655</v>
      </c>
      <c r="F18" s="472"/>
      <c r="G18" s="375"/>
      <c r="H18" s="376"/>
      <c r="I18" s="376"/>
      <c r="J18" s="376"/>
      <c r="K18" s="376"/>
      <c r="L18" s="468"/>
    </row>
    <row r="19" spans="1:13" s="294" customFormat="1" ht="18" customHeight="1" thickTop="1" thickBot="1" x14ac:dyDescent="0.3">
      <c r="A19" s="1027" t="s">
        <v>110</v>
      </c>
      <c r="B19" s="1027"/>
      <c r="C19" s="377">
        <f>SUM(C17:C18)</f>
        <v>277289587</v>
      </c>
      <c r="D19" s="378">
        <f>SUM(D17:D18)</f>
        <v>260825268</v>
      </c>
      <c r="E19" s="378">
        <f>SUM(E17:E18)</f>
        <v>262679613</v>
      </c>
      <c r="F19" s="473">
        <f>E19/D19</f>
        <v>1.0071095297408073</v>
      </c>
      <c r="G19" s="1021" t="s">
        <v>111</v>
      </c>
      <c r="H19" s="1022"/>
      <c r="I19" s="377">
        <f>SUM(I9:I16)</f>
        <v>277289587</v>
      </c>
      <c r="J19" s="378">
        <f>SUM(J9:J16)</f>
        <v>313876186</v>
      </c>
      <c r="K19" s="379">
        <f>SUM(K9:K16)</f>
        <v>193416904</v>
      </c>
      <c r="L19" s="469">
        <f>K19/J19</f>
        <v>0.61622038442890981</v>
      </c>
    </row>
    <row r="20" spans="1:13" s="294" customFormat="1" ht="24.6" thickTop="1" x14ac:dyDescent="0.25">
      <c r="A20" s="963" t="s">
        <v>66</v>
      </c>
      <c r="B20" s="875" t="s">
        <v>200</v>
      </c>
      <c r="C20" s="968">
        <f>'5.sz. melléklet'!C20</f>
        <v>0</v>
      </c>
      <c r="D20" s="968">
        <f>'5.sz. melléklet'!D20</f>
        <v>195000</v>
      </c>
      <c r="E20" s="968">
        <f>'5.sz. melléklet'!E20</f>
        <v>195000</v>
      </c>
      <c r="F20" s="471">
        <f>E20/D20</f>
        <v>1</v>
      </c>
      <c r="G20" s="544" t="s">
        <v>67</v>
      </c>
      <c r="H20" s="380" t="s">
        <v>190</v>
      </c>
      <c r="I20" s="381">
        <f>'6.sz. melléklet'!C74</f>
        <v>39749640</v>
      </c>
      <c r="J20" s="381">
        <f>'6.sz. melléklet'!D74</f>
        <v>39521164</v>
      </c>
      <c r="K20" s="381">
        <f>'6.sz. melléklet'!E74</f>
        <v>25754378</v>
      </c>
      <c r="L20" s="466">
        <f>K20/J20</f>
        <v>0.65166041162147958</v>
      </c>
    </row>
    <row r="21" spans="1:13" s="294" customFormat="1" ht="24" x14ac:dyDescent="0.25">
      <c r="A21" s="965" t="s">
        <v>67</v>
      </c>
      <c r="B21" s="967" t="s">
        <v>201</v>
      </c>
      <c r="C21" s="384">
        <f>'5.sz. melléklet'!C21</f>
        <v>136908866</v>
      </c>
      <c r="D21" s="384">
        <f>'5.sz. melléklet'!D21</f>
        <v>195683115</v>
      </c>
      <c r="E21" s="384">
        <f>'5.sz. melléklet'!E21</f>
        <v>195683115</v>
      </c>
      <c r="F21" s="471">
        <f>E21/D21</f>
        <v>1</v>
      </c>
      <c r="G21" s="21">
        <v>10</v>
      </c>
      <c r="H21" s="382" t="s">
        <v>191</v>
      </c>
      <c r="I21" s="383">
        <f>'6.sz. melléklet'!C77</f>
        <v>215124594</v>
      </c>
      <c r="J21" s="383">
        <f>'6.sz. melléklet'!D77</f>
        <v>247601173</v>
      </c>
      <c r="K21" s="383">
        <f>'6.sz. melléklet'!E77</f>
        <v>167226340</v>
      </c>
      <c r="L21" s="467">
        <f>K21/J21</f>
        <v>0.67538589568798202</v>
      </c>
      <c r="M21" s="366"/>
    </row>
    <row r="22" spans="1:13" s="294" customFormat="1" ht="15" customHeight="1" x14ac:dyDescent="0.25">
      <c r="A22" s="966" t="s">
        <v>68</v>
      </c>
      <c r="B22" s="351" t="s">
        <v>686</v>
      </c>
      <c r="C22" s="368">
        <f>'5.sz. melléklet'!C55</f>
        <v>0</v>
      </c>
      <c r="D22" s="368">
        <f>'5.sz. melléklet'!D55</f>
        <v>24796850</v>
      </c>
      <c r="E22" s="368">
        <f>'5.sz. melléklet'!E55</f>
        <v>24796850</v>
      </c>
      <c r="F22" s="471">
        <f>E22/D22</f>
        <v>1</v>
      </c>
      <c r="G22" s="876">
        <v>11</v>
      </c>
      <c r="H22" s="877" t="s">
        <v>113</v>
      </c>
      <c r="I22" s="874">
        <f>'6.sz. melléklet'!C80</f>
        <v>0</v>
      </c>
      <c r="J22" s="874">
        <f>'6.sz. melléklet'!D80</f>
        <v>505811</v>
      </c>
      <c r="K22" s="874">
        <f>'6.sz. melléklet'!E80</f>
        <v>505811</v>
      </c>
      <c r="L22" s="470">
        <f>K22/J22</f>
        <v>1</v>
      </c>
      <c r="M22" s="366"/>
    </row>
    <row r="23" spans="1:13" s="294" customFormat="1" ht="15" customHeight="1" x14ac:dyDescent="0.25">
      <c r="A23" s="964" t="s">
        <v>122</v>
      </c>
      <c r="B23" s="351" t="s">
        <v>112</v>
      </c>
      <c r="C23" s="368">
        <f>'5.sz. melléklet'!C63</f>
        <v>3813490</v>
      </c>
      <c r="D23" s="368">
        <f>'5.sz. melléklet'!D63</f>
        <v>3960490</v>
      </c>
      <c r="E23" s="368">
        <f>'5.sz. melléklet'!E63</f>
        <v>3960725</v>
      </c>
      <c r="F23" s="471">
        <f>E23/D23</f>
        <v>1.0000593360922512</v>
      </c>
      <c r="G23" s="555"/>
      <c r="H23" s="878"/>
      <c r="I23" s="879"/>
      <c r="J23" s="879"/>
      <c r="K23" s="879"/>
      <c r="L23" s="880"/>
      <c r="M23" s="366"/>
    </row>
    <row r="24" spans="1:13" s="294" customFormat="1" ht="15" customHeight="1" x14ac:dyDescent="0.25">
      <c r="A24" s="922"/>
      <c r="B24" s="356"/>
      <c r="C24" s="923"/>
      <c r="D24" s="923"/>
      <c r="E24" s="923"/>
      <c r="F24" s="924"/>
      <c r="G24" s="387"/>
      <c r="H24" s="318"/>
      <c r="I24" s="385"/>
      <c r="J24" s="385"/>
      <c r="K24" s="385"/>
      <c r="L24" s="470"/>
    </row>
    <row r="25" spans="1:13" s="294" customFormat="1" ht="15" customHeight="1" x14ac:dyDescent="0.25">
      <c r="A25" s="1028" t="s">
        <v>114</v>
      </c>
      <c r="B25" s="1029"/>
      <c r="C25" s="368">
        <f>SUM(C20:C23)</f>
        <v>140722356</v>
      </c>
      <c r="D25" s="368">
        <f t="shared" ref="D25:E25" si="2">SUM(D20:D23)</f>
        <v>224635455</v>
      </c>
      <c r="E25" s="368">
        <f t="shared" si="2"/>
        <v>224635690</v>
      </c>
      <c r="F25" s="471">
        <f t="shared" ref="F25" si="3">E25/D25</f>
        <v>1.0000010461393996</v>
      </c>
      <c r="G25" s="387"/>
      <c r="H25" s="318"/>
      <c r="I25" s="385"/>
      <c r="J25" s="385"/>
      <c r="K25" s="385"/>
      <c r="L25" s="470"/>
    </row>
    <row r="26" spans="1:13" s="294" customFormat="1" ht="15" customHeight="1" thickBot="1" x14ac:dyDescent="0.3">
      <c r="A26" s="1030" t="s">
        <v>96</v>
      </c>
      <c r="B26" s="1031"/>
      <c r="C26" s="373">
        <v>114151878</v>
      </c>
      <c r="D26" s="373">
        <v>114151878</v>
      </c>
      <c r="E26" s="373">
        <v>114151878</v>
      </c>
      <c r="F26" s="471"/>
      <c r="G26" s="375"/>
      <c r="H26" s="376"/>
      <c r="I26" s="376"/>
      <c r="J26" s="376"/>
      <c r="K26" s="376"/>
      <c r="L26" s="468"/>
    </row>
    <row r="27" spans="1:13" s="294" customFormat="1" ht="15" customHeight="1" thickTop="1" thickBot="1" x14ac:dyDescent="0.3">
      <c r="A27" s="1027" t="s">
        <v>115</v>
      </c>
      <c r="B27" s="1027"/>
      <c r="C27" s="377">
        <f>SUM(C25:C26)</f>
        <v>254874234</v>
      </c>
      <c r="D27" s="378">
        <f>SUM(D25:D26)</f>
        <v>338787333</v>
      </c>
      <c r="E27" s="378">
        <f>SUM(E25:E26)</f>
        <v>338787568</v>
      </c>
      <c r="F27" s="473">
        <f>E27/D27</f>
        <v>1.0000006936504913</v>
      </c>
      <c r="G27" s="1021" t="s">
        <v>116</v>
      </c>
      <c r="H27" s="1022"/>
      <c r="I27" s="377">
        <f>SUM(I20:I25)</f>
        <v>254874234</v>
      </c>
      <c r="J27" s="378">
        <f>SUM(J20:J25)</f>
        <v>287628148</v>
      </c>
      <c r="K27" s="378">
        <f>SUM(K20:K25)</f>
        <v>193486529</v>
      </c>
      <c r="L27" s="469">
        <f>K27/J27</f>
        <v>0.67269678001055722</v>
      </c>
    </row>
    <row r="28" spans="1:13" s="294" customFormat="1" ht="15" customHeight="1" thickTop="1" thickBot="1" x14ac:dyDescent="0.3">
      <c r="A28" s="729">
        <v>11</v>
      </c>
      <c r="B28" s="725" t="s">
        <v>587</v>
      </c>
      <c r="C28" s="726">
        <f>'5.sz. melléklet'!C67</f>
        <v>0</v>
      </c>
      <c r="D28" s="726">
        <f>'5.sz. melléklet'!D67</f>
        <v>2230873</v>
      </c>
      <c r="E28" s="726">
        <f>'5.sz. melléklet'!E67</f>
        <v>2230873</v>
      </c>
      <c r="F28" s="734">
        <f t="shared" ref="F28:F30" si="4">E28/D28</f>
        <v>1</v>
      </c>
      <c r="G28" s="727">
        <v>12</v>
      </c>
      <c r="H28" s="725" t="s">
        <v>103</v>
      </c>
      <c r="I28" s="728">
        <f>'1.d sz. melléklet'!C36</f>
        <v>2732179</v>
      </c>
      <c r="J28" s="728">
        <f>'1.d sz. melléklet'!D36</f>
        <v>3071318</v>
      </c>
      <c r="K28" s="728">
        <f>'1.d sz. melléklet'!E36</f>
        <v>3071318</v>
      </c>
      <c r="L28" s="737">
        <f t="shared" ref="L28" si="5">K28/J28</f>
        <v>1</v>
      </c>
    </row>
    <row r="29" spans="1:13" customFormat="1" ht="18" customHeight="1" thickTop="1" thickBot="1" x14ac:dyDescent="0.3">
      <c r="A29" s="1026" t="s">
        <v>96</v>
      </c>
      <c r="B29" s="1026"/>
      <c r="C29" s="929">
        <v>2732179</v>
      </c>
      <c r="D29" s="929">
        <v>2732178</v>
      </c>
      <c r="E29" s="929">
        <v>2732178</v>
      </c>
      <c r="F29" s="930"/>
      <c r="G29" s="926"/>
      <c r="H29" s="925"/>
      <c r="I29" s="927"/>
      <c r="J29" s="927"/>
      <c r="K29" s="927"/>
      <c r="L29" s="928"/>
    </row>
    <row r="30" spans="1:13" customFormat="1" ht="18" customHeight="1" thickTop="1" thickBot="1" x14ac:dyDescent="0.3">
      <c r="A30" s="1017" t="s">
        <v>588</v>
      </c>
      <c r="B30" s="1017"/>
      <c r="C30" s="730">
        <f>SUM(C28:C29)</f>
        <v>2732179</v>
      </c>
      <c r="D30" s="730">
        <f>SUM(D28:D29)</f>
        <v>4963051</v>
      </c>
      <c r="E30" s="730">
        <f>SUM(E28:E29)</f>
        <v>4963051</v>
      </c>
      <c r="F30" s="735">
        <f t="shared" si="4"/>
        <v>1</v>
      </c>
      <c r="G30" s="1019" t="s">
        <v>589</v>
      </c>
      <c r="H30" s="1020"/>
      <c r="I30" s="730">
        <f>SUM(I28:I28)</f>
        <v>2732179</v>
      </c>
      <c r="J30" s="730">
        <f>SUM(J28:J28)</f>
        <v>3071318</v>
      </c>
      <c r="K30" s="730">
        <f>SUM(K28:K28)</f>
        <v>3071318</v>
      </c>
      <c r="L30" s="738">
        <f t="shared" ref="L30:L31" si="6">K30/J30</f>
        <v>1</v>
      </c>
    </row>
    <row r="31" spans="1:13" ht="14.4" thickTop="1" thickBot="1" x14ac:dyDescent="0.3">
      <c r="A31" s="1018" t="s">
        <v>266</v>
      </c>
      <c r="B31" s="1018"/>
      <c r="C31" s="731">
        <f>C19+C27+C30</f>
        <v>534896000</v>
      </c>
      <c r="D31" s="731">
        <f>D19+D30+D27</f>
        <v>604575652</v>
      </c>
      <c r="E31" s="731">
        <f>E19+E30+E27</f>
        <v>606430232</v>
      </c>
      <c r="F31" s="736">
        <f t="shared" ref="F31" si="7">E31/D31</f>
        <v>1.003067573088438</v>
      </c>
      <c r="G31" s="732" t="s">
        <v>266</v>
      </c>
      <c r="H31" s="733"/>
      <c r="I31" s="731">
        <f>I19+I27+I30</f>
        <v>534896000</v>
      </c>
      <c r="J31" s="731">
        <f>J19+J27+J30</f>
        <v>604575652</v>
      </c>
      <c r="K31" s="731">
        <f>K19+K27+K30</f>
        <v>389974751</v>
      </c>
      <c r="L31" s="739">
        <f t="shared" si="6"/>
        <v>0.64503879656734842</v>
      </c>
    </row>
    <row r="32" spans="1:13" ht="13.8" thickTop="1" x14ac:dyDescent="0.25"/>
  </sheetData>
  <sheetProtection selectLockedCells="1" selectUnlockedCells="1"/>
  <mergeCells count="14">
    <mergeCell ref="A30:B30"/>
    <mergeCell ref="A31:B31"/>
    <mergeCell ref="G30:H30"/>
    <mergeCell ref="A4:L4"/>
    <mergeCell ref="G27:H27"/>
    <mergeCell ref="A17:B17"/>
    <mergeCell ref="G17:H17"/>
    <mergeCell ref="G19:H19"/>
    <mergeCell ref="A18:B18"/>
    <mergeCell ref="A19:B19"/>
    <mergeCell ref="A27:B27"/>
    <mergeCell ref="A25:B25"/>
    <mergeCell ref="A26:B26"/>
    <mergeCell ref="A29:B29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385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6/2021. (V.28.)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1032" t="s">
        <v>767</v>
      </c>
      <c r="B4" s="1032"/>
      <c r="C4" s="1032"/>
      <c r="D4" s="1032"/>
      <c r="E4" s="103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520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09" t="s">
        <v>138</v>
      </c>
      <c r="B6" s="413" t="s">
        <v>121</v>
      </c>
      <c r="C6" s="203" t="s">
        <v>136</v>
      </c>
      <c r="D6" s="195" t="s">
        <v>20</v>
      </c>
      <c r="E6" s="196" t="s">
        <v>454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10" t="s">
        <v>438</v>
      </c>
      <c r="B7" s="414" t="s">
        <v>452</v>
      </c>
      <c r="C7" s="204" t="s">
        <v>440</v>
      </c>
      <c r="D7" s="197" t="s">
        <v>441</v>
      </c>
      <c r="E7" s="198" t="s">
        <v>453</v>
      </c>
    </row>
    <row r="8" spans="1:249" ht="15" customHeight="1" thickTop="1" x14ac:dyDescent="0.25">
      <c r="A8" s="199" t="s">
        <v>59</v>
      </c>
      <c r="B8" s="415" t="s">
        <v>272</v>
      </c>
      <c r="C8" s="485">
        <v>335214</v>
      </c>
      <c r="D8" s="192">
        <v>0</v>
      </c>
      <c r="E8" s="184">
        <v>0</v>
      </c>
    </row>
    <row r="9" spans="1:249" ht="15" customHeight="1" x14ac:dyDescent="0.25">
      <c r="A9" s="200" t="s">
        <v>60</v>
      </c>
      <c r="B9" s="416" t="s">
        <v>273</v>
      </c>
      <c r="C9" s="486">
        <v>2088728640</v>
      </c>
      <c r="D9" s="192">
        <v>0</v>
      </c>
      <c r="E9" s="184">
        <v>2186596571</v>
      </c>
    </row>
    <row r="10" spans="1:249" ht="15" customHeight="1" x14ac:dyDescent="0.25">
      <c r="A10" s="200" t="s">
        <v>61</v>
      </c>
      <c r="B10" s="416" t="s">
        <v>274</v>
      </c>
      <c r="C10" s="486">
        <v>26710000</v>
      </c>
      <c r="D10" s="192">
        <v>0</v>
      </c>
      <c r="E10" s="184">
        <v>26710000</v>
      </c>
    </row>
    <row r="11" spans="1:249" ht="15" customHeight="1" x14ac:dyDescent="0.25">
      <c r="A11" s="200" t="s">
        <v>62</v>
      </c>
      <c r="B11" s="416" t="s">
        <v>275</v>
      </c>
      <c r="C11" s="486">
        <v>0</v>
      </c>
      <c r="D11" s="192">
        <v>0</v>
      </c>
      <c r="E11" s="184">
        <v>0</v>
      </c>
    </row>
    <row r="12" spans="1:249" ht="22.8" x14ac:dyDescent="0.25">
      <c r="A12" s="201" t="s">
        <v>63</v>
      </c>
      <c r="B12" s="417" t="s">
        <v>286</v>
      </c>
      <c r="C12" s="227">
        <f>SUM(C8:C11)</f>
        <v>2115773854</v>
      </c>
      <c r="D12" s="193">
        <v>0</v>
      </c>
      <c r="E12" s="187">
        <f>SUM(E8:E11)</f>
        <v>2213306571</v>
      </c>
    </row>
    <row r="13" spans="1:249" ht="15" customHeight="1" x14ac:dyDescent="0.25">
      <c r="A13" s="200" t="s">
        <v>64</v>
      </c>
      <c r="B13" s="416" t="s">
        <v>276</v>
      </c>
      <c r="C13" s="486">
        <v>0</v>
      </c>
      <c r="D13" s="192">
        <v>0</v>
      </c>
      <c r="E13" s="184">
        <v>0</v>
      </c>
    </row>
    <row r="14" spans="1:249" ht="15" customHeight="1" x14ac:dyDescent="0.25">
      <c r="A14" s="200" t="s">
        <v>65</v>
      </c>
      <c r="B14" s="416" t="s">
        <v>277</v>
      </c>
      <c r="C14" s="486">
        <v>0</v>
      </c>
      <c r="D14" s="192">
        <v>0</v>
      </c>
      <c r="E14" s="184">
        <v>0</v>
      </c>
    </row>
    <row r="15" spans="1:249" ht="22.8" x14ac:dyDescent="0.25">
      <c r="A15" s="201" t="s">
        <v>66</v>
      </c>
      <c r="B15" s="417" t="s">
        <v>287</v>
      </c>
      <c r="C15" s="227">
        <f>SUM(C13:C14)</f>
        <v>0</v>
      </c>
      <c r="D15" s="193">
        <v>0</v>
      </c>
      <c r="E15" s="187">
        <f>SUM(E13:E14)</f>
        <v>0</v>
      </c>
    </row>
    <row r="16" spans="1:249" ht="15" customHeight="1" x14ac:dyDescent="0.25">
      <c r="A16" s="200" t="s">
        <v>67</v>
      </c>
      <c r="B16" s="416" t="s">
        <v>484</v>
      </c>
      <c r="C16" s="486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278</v>
      </c>
      <c r="C17" s="486">
        <v>54515</v>
      </c>
      <c r="D17" s="192">
        <v>0</v>
      </c>
      <c r="E17" s="184">
        <v>58860</v>
      </c>
    </row>
    <row r="18" spans="1:5" ht="15" customHeight="1" x14ac:dyDescent="0.25">
      <c r="A18" s="200" t="s">
        <v>122</v>
      </c>
      <c r="B18" s="416" t="s">
        <v>279</v>
      </c>
      <c r="C18" s="486">
        <v>127793842</v>
      </c>
      <c r="D18" s="192">
        <v>0</v>
      </c>
      <c r="E18" s="184">
        <v>212211813</v>
      </c>
    </row>
    <row r="19" spans="1:5" ht="15" customHeight="1" x14ac:dyDescent="0.25">
      <c r="A19" s="200" t="s">
        <v>69</v>
      </c>
      <c r="B19" s="416" t="s">
        <v>280</v>
      </c>
      <c r="C19" s="486">
        <v>0</v>
      </c>
      <c r="D19" s="192">
        <v>0</v>
      </c>
      <c r="E19" s="184">
        <v>0</v>
      </c>
    </row>
    <row r="20" spans="1:5" ht="18" customHeight="1" x14ac:dyDescent="0.25">
      <c r="A20" s="201" t="s">
        <v>123</v>
      </c>
      <c r="B20" s="417" t="s">
        <v>489</v>
      </c>
      <c r="C20" s="227">
        <f>SUM(C16:C19)</f>
        <v>127848357</v>
      </c>
      <c r="D20" s="193">
        <v>0</v>
      </c>
      <c r="E20" s="187">
        <f>SUM(E16:E19)</f>
        <v>212270673</v>
      </c>
    </row>
    <row r="21" spans="1:5" ht="15" customHeight="1" x14ac:dyDescent="0.25">
      <c r="A21" s="200" t="s">
        <v>124</v>
      </c>
      <c r="B21" s="416" t="s">
        <v>281</v>
      </c>
      <c r="C21" s="486">
        <v>12640473</v>
      </c>
      <c r="D21" s="192">
        <v>0</v>
      </c>
      <c r="E21" s="184">
        <v>16142171</v>
      </c>
    </row>
    <row r="22" spans="1:5" ht="15" customHeight="1" x14ac:dyDescent="0.25">
      <c r="A22" s="200" t="s">
        <v>125</v>
      </c>
      <c r="B22" s="416" t="s">
        <v>282</v>
      </c>
      <c r="C22" s="486">
        <v>15689275</v>
      </c>
      <c r="D22" s="192">
        <v>0</v>
      </c>
      <c r="E22" s="184">
        <v>32106003</v>
      </c>
    </row>
    <row r="23" spans="1:5" ht="15" customHeight="1" x14ac:dyDescent="0.25">
      <c r="A23" s="200" t="s">
        <v>70</v>
      </c>
      <c r="B23" s="416" t="s">
        <v>283</v>
      </c>
      <c r="C23" s="486">
        <v>80530</v>
      </c>
      <c r="D23" s="192">
        <v>0</v>
      </c>
      <c r="E23" s="184">
        <v>10465246</v>
      </c>
    </row>
    <row r="24" spans="1:5" ht="18" customHeight="1" x14ac:dyDescent="0.25">
      <c r="A24" s="201" t="s">
        <v>126</v>
      </c>
      <c r="B24" s="417" t="s">
        <v>288</v>
      </c>
      <c r="C24" s="227">
        <f>SUM(C21:C23)</f>
        <v>28410278</v>
      </c>
      <c r="D24" s="193">
        <v>0</v>
      </c>
      <c r="E24" s="187">
        <f>SUM(E21:E23)</f>
        <v>58713420</v>
      </c>
    </row>
    <row r="25" spans="1:5" ht="18" customHeight="1" x14ac:dyDescent="0.25">
      <c r="A25" s="201" t="s">
        <v>127</v>
      </c>
      <c r="B25" s="417" t="s">
        <v>485</v>
      </c>
      <c r="C25" s="227">
        <v>0</v>
      </c>
      <c r="D25" s="193">
        <v>0</v>
      </c>
      <c r="E25" s="187">
        <v>437622</v>
      </c>
    </row>
    <row r="26" spans="1:5" ht="18" customHeight="1" thickBot="1" x14ac:dyDescent="0.3">
      <c r="A26" s="202" t="s">
        <v>58</v>
      </c>
      <c r="B26" s="418" t="s">
        <v>284</v>
      </c>
      <c r="C26" s="487">
        <v>859248</v>
      </c>
      <c r="D26" s="411">
        <v>0</v>
      </c>
      <c r="E26" s="214">
        <v>941019</v>
      </c>
    </row>
    <row r="27" spans="1:5" ht="18" customHeight="1" thickTop="1" thickBot="1" x14ac:dyDescent="0.3">
      <c r="A27" s="219" t="s">
        <v>128</v>
      </c>
      <c r="B27" s="68" t="s">
        <v>285</v>
      </c>
      <c r="C27" s="488">
        <f>C12+C15+C20+C24+C25+C26</f>
        <v>2272891737</v>
      </c>
      <c r="D27" s="484">
        <f>D12+D15+D20+D24+D25+D26</f>
        <v>0</v>
      </c>
      <c r="E27" s="222">
        <f>E12+E15+E20+E24+E25+E26</f>
        <v>2485669305</v>
      </c>
    </row>
    <row r="28" spans="1:5" ht="15" customHeight="1" thickTop="1" thickBot="1" x14ac:dyDescent="0.3">
      <c r="A28" s="217"/>
      <c r="B28" s="218"/>
      <c r="C28" s="223"/>
      <c r="D28" s="223"/>
      <c r="E28" s="223"/>
    </row>
    <row r="29" spans="1:5" ht="48.6" thickTop="1" x14ac:dyDescent="0.25">
      <c r="A29" s="409" t="s">
        <v>138</v>
      </c>
      <c r="B29" s="413" t="s">
        <v>21</v>
      </c>
      <c r="C29" s="203" t="s">
        <v>136</v>
      </c>
      <c r="D29" s="195" t="s">
        <v>20</v>
      </c>
      <c r="E29" s="196" t="s">
        <v>454</v>
      </c>
    </row>
    <row r="30" spans="1:5" ht="15" customHeight="1" thickBot="1" x14ac:dyDescent="0.3">
      <c r="A30" s="410" t="s">
        <v>438</v>
      </c>
      <c r="B30" s="414" t="s">
        <v>439</v>
      </c>
      <c r="C30" s="204" t="s">
        <v>440</v>
      </c>
      <c r="D30" s="197" t="s">
        <v>441</v>
      </c>
      <c r="E30" s="198" t="s">
        <v>442</v>
      </c>
    </row>
    <row r="31" spans="1:5" ht="15" customHeight="1" thickTop="1" x14ac:dyDescent="0.25">
      <c r="A31" s="200" t="s">
        <v>71</v>
      </c>
      <c r="B31" s="416" t="s">
        <v>289</v>
      </c>
      <c r="C31" s="485">
        <v>1881350414</v>
      </c>
      <c r="D31" s="191">
        <v>0</v>
      </c>
      <c r="E31" s="181">
        <v>1881350414</v>
      </c>
    </row>
    <row r="32" spans="1:5" ht="15" customHeight="1" x14ac:dyDescent="0.25">
      <c r="A32" s="200" t="s">
        <v>72</v>
      </c>
      <c r="B32" s="416" t="s">
        <v>290</v>
      </c>
      <c r="C32" s="486">
        <v>113426692</v>
      </c>
      <c r="D32" s="192">
        <v>0</v>
      </c>
      <c r="E32" s="184">
        <v>113426692</v>
      </c>
    </row>
    <row r="33" spans="1:5" ht="15" customHeight="1" x14ac:dyDescent="0.25">
      <c r="A33" s="200" t="s">
        <v>73</v>
      </c>
      <c r="B33" s="416" t="s">
        <v>291</v>
      </c>
      <c r="C33" s="486">
        <v>181171356</v>
      </c>
      <c r="D33" s="192">
        <v>0</v>
      </c>
      <c r="E33" s="184">
        <v>181171356</v>
      </c>
    </row>
    <row r="34" spans="1:5" ht="15" customHeight="1" x14ac:dyDescent="0.25">
      <c r="A34" s="200" t="s">
        <v>74</v>
      </c>
      <c r="B34" s="416" t="s">
        <v>292</v>
      </c>
      <c r="C34" s="486">
        <v>19104333</v>
      </c>
      <c r="D34" s="192">
        <v>0</v>
      </c>
      <c r="E34" s="184">
        <v>18291777</v>
      </c>
    </row>
    <row r="35" spans="1:5" ht="15" customHeight="1" x14ac:dyDescent="0.25">
      <c r="A35" s="200" t="s">
        <v>129</v>
      </c>
      <c r="B35" s="416" t="s">
        <v>293</v>
      </c>
      <c r="C35" s="486">
        <v>0</v>
      </c>
      <c r="D35" s="192">
        <v>0</v>
      </c>
      <c r="E35" s="184">
        <v>0</v>
      </c>
    </row>
    <row r="36" spans="1:5" ht="15" customHeight="1" x14ac:dyDescent="0.25">
      <c r="A36" s="200" t="s">
        <v>130</v>
      </c>
      <c r="B36" s="416" t="s">
        <v>294</v>
      </c>
      <c r="C36" s="486">
        <v>-812556</v>
      </c>
      <c r="D36" s="192">
        <v>0</v>
      </c>
      <c r="E36" s="184">
        <v>202797223</v>
      </c>
    </row>
    <row r="37" spans="1:5" ht="18" customHeight="1" thickBot="1" x14ac:dyDescent="0.3">
      <c r="A37" s="474" t="s">
        <v>117</v>
      </c>
      <c r="B37" s="419" t="s">
        <v>295</v>
      </c>
      <c r="C37" s="489">
        <f>SUM(C31:C36)</f>
        <v>2194240239</v>
      </c>
      <c r="D37" s="194">
        <v>0</v>
      </c>
      <c r="E37" s="190">
        <f>SUM(E31:E36)</f>
        <v>2397037462</v>
      </c>
    </row>
    <row r="38" spans="1:5" ht="7.5" customHeight="1" thickTop="1" x14ac:dyDescent="0.25">
      <c r="A38" s="212"/>
      <c r="B38" s="156"/>
      <c r="C38" s="216"/>
      <c r="D38" s="216"/>
      <c r="E38" s="5"/>
    </row>
    <row r="39" spans="1:5" ht="15" customHeight="1" x14ac:dyDescent="0.25">
      <c r="A39" s="212"/>
      <c r="B39" s="156"/>
      <c r="C39" s="216"/>
      <c r="D39" s="216"/>
      <c r="E39" s="5" t="s">
        <v>386</v>
      </c>
    </row>
    <row r="40" spans="1:5" ht="15" customHeight="1" x14ac:dyDescent="0.25">
      <c r="A40" s="212"/>
      <c r="B40" s="156"/>
      <c r="C40" s="216"/>
      <c r="D40" s="216"/>
      <c r="E40" s="5" t="str">
        <f>E2</f>
        <v>a  6/2021. (V.28.) önkormányzati rendelethez</v>
      </c>
    </row>
    <row r="41" spans="1:5" ht="15" customHeight="1" x14ac:dyDescent="0.25">
      <c r="A41" s="212"/>
      <c r="B41" s="156"/>
      <c r="C41" s="215"/>
      <c r="D41" s="215"/>
      <c r="E41" s="215"/>
    </row>
    <row r="42" spans="1:5" ht="15" customHeight="1" thickBot="1" x14ac:dyDescent="0.3">
      <c r="A42" s="212"/>
      <c r="B42" s="156"/>
      <c r="C42" s="215"/>
      <c r="D42" s="215"/>
      <c r="E42" s="5" t="s">
        <v>520</v>
      </c>
    </row>
    <row r="43" spans="1:5" ht="48.6" thickTop="1" x14ac:dyDescent="0.25">
      <c r="A43" s="409" t="s">
        <v>138</v>
      </c>
      <c r="B43" s="413" t="s">
        <v>21</v>
      </c>
      <c r="C43" s="203" t="s">
        <v>136</v>
      </c>
      <c r="D43" s="195" t="s">
        <v>20</v>
      </c>
      <c r="E43" s="196" t="s">
        <v>454</v>
      </c>
    </row>
    <row r="44" spans="1:5" ht="15" customHeight="1" thickBot="1" x14ac:dyDescent="0.3">
      <c r="A44" s="410" t="s">
        <v>438</v>
      </c>
      <c r="B44" s="414" t="s">
        <v>439</v>
      </c>
      <c r="C44" s="204" t="s">
        <v>440</v>
      </c>
      <c r="D44" s="197" t="s">
        <v>441</v>
      </c>
      <c r="E44" s="198" t="s">
        <v>453</v>
      </c>
    </row>
    <row r="45" spans="1:5" ht="15" customHeight="1" thickTop="1" x14ac:dyDescent="0.25">
      <c r="A45" s="206" t="s">
        <v>131</v>
      </c>
      <c r="B45" s="420" t="s">
        <v>296</v>
      </c>
      <c r="C45" s="485">
        <v>567193</v>
      </c>
      <c r="D45" s="191">
        <v>0</v>
      </c>
      <c r="E45" s="181">
        <v>4126242</v>
      </c>
    </row>
    <row r="46" spans="1:5" ht="15" customHeight="1" x14ac:dyDescent="0.25">
      <c r="A46" s="200" t="s">
        <v>75</v>
      </c>
      <c r="B46" s="416" t="s">
        <v>297</v>
      </c>
      <c r="C46" s="486">
        <v>4466090</v>
      </c>
      <c r="D46" s="192">
        <v>0</v>
      </c>
      <c r="E46" s="184">
        <v>4031243</v>
      </c>
    </row>
    <row r="47" spans="1:5" ht="15" customHeight="1" x14ac:dyDescent="0.25">
      <c r="A47" s="200" t="s">
        <v>118</v>
      </c>
      <c r="B47" s="416" t="s">
        <v>298</v>
      </c>
      <c r="C47" s="486">
        <v>2673136</v>
      </c>
      <c r="D47" s="192">
        <v>0</v>
      </c>
      <c r="E47" s="184">
        <v>7255988</v>
      </c>
    </row>
    <row r="48" spans="1:5" ht="18" customHeight="1" x14ac:dyDescent="0.25">
      <c r="A48" s="201" t="s">
        <v>132</v>
      </c>
      <c r="B48" s="417" t="s">
        <v>299</v>
      </c>
      <c r="C48" s="227">
        <f>SUM(C45:C47)</f>
        <v>7706419</v>
      </c>
      <c r="D48" s="193">
        <v>0</v>
      </c>
      <c r="E48" s="187">
        <f>SUM(E45:E47)</f>
        <v>15413473</v>
      </c>
    </row>
    <row r="49" spans="1:5" ht="22.8" x14ac:dyDescent="0.25">
      <c r="A49" s="201" t="s">
        <v>119</v>
      </c>
      <c r="B49" s="417" t="s">
        <v>486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487</v>
      </c>
      <c r="C50" s="487">
        <v>70945079</v>
      </c>
      <c r="D50" s="411">
        <v>0</v>
      </c>
      <c r="E50" s="214">
        <v>73218370</v>
      </c>
    </row>
    <row r="51" spans="1:5" ht="18" customHeight="1" thickTop="1" thickBot="1" x14ac:dyDescent="0.3">
      <c r="A51" s="219" t="s">
        <v>77</v>
      </c>
      <c r="B51" s="421" t="s">
        <v>488</v>
      </c>
      <c r="C51" s="488">
        <f>C37+C48+C49+C50</f>
        <v>2272891737</v>
      </c>
      <c r="D51" s="412">
        <v>0</v>
      </c>
      <c r="E51" s="222">
        <f>E37+E48+E49+E50</f>
        <v>2485669305</v>
      </c>
    </row>
    <row r="52" spans="1:5" ht="13.8" thickTop="1" x14ac:dyDescent="0.25">
      <c r="C52" s="220"/>
      <c r="D52" s="220"/>
      <c r="E52" s="220"/>
    </row>
    <row r="53" spans="1:5" x14ac:dyDescent="0.25">
      <c r="C53" s="220"/>
      <c r="D53" s="220"/>
      <c r="E53" s="220"/>
    </row>
    <row r="54" spans="1:5" x14ac:dyDescent="0.25">
      <c r="C54" s="221"/>
      <c r="D54" s="221"/>
      <c r="E54" s="221"/>
    </row>
    <row r="55" spans="1:5" x14ac:dyDescent="0.25">
      <c r="C55" s="221"/>
      <c r="D55" s="221"/>
      <c r="E55" s="221"/>
    </row>
    <row r="56" spans="1:5" x14ac:dyDescent="0.25">
      <c r="C56" s="221"/>
      <c r="D56" s="221"/>
      <c r="E56" s="221"/>
    </row>
    <row r="57" spans="1:5" x14ac:dyDescent="0.25">
      <c r="C57" s="221"/>
      <c r="D57" s="221"/>
      <c r="E57" s="221"/>
    </row>
    <row r="58" spans="1:5" x14ac:dyDescent="0.25">
      <c r="C58" s="221"/>
      <c r="D58" s="221"/>
      <c r="E58" s="22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310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6/2021. (V.28.)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1009" t="s">
        <v>768</v>
      </c>
      <c r="B4" s="1009"/>
      <c r="C4" s="1009"/>
      <c r="D4" s="1009"/>
      <c r="E4" s="1009"/>
    </row>
    <row r="5" spans="1:5" s="15" customFormat="1" ht="15" customHeight="1" thickBot="1" x14ac:dyDescent="0.3">
      <c r="A5" s="14"/>
      <c r="B5" s="10"/>
      <c r="C5" s="10"/>
      <c r="E5" s="5" t="s">
        <v>520</v>
      </c>
    </row>
    <row r="6" spans="1:5" s="15" customFormat="1" ht="48.6" thickTop="1" x14ac:dyDescent="0.25">
      <c r="A6" s="29" t="s">
        <v>138</v>
      </c>
      <c r="B6" s="30" t="s">
        <v>120</v>
      </c>
      <c r="C6" s="203" t="s">
        <v>136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438</v>
      </c>
      <c r="B7" s="47" t="s">
        <v>439</v>
      </c>
      <c r="C7" s="423" t="s">
        <v>440</v>
      </c>
      <c r="D7" s="47" t="s">
        <v>441</v>
      </c>
      <c r="E7" s="48" t="s">
        <v>453</v>
      </c>
    </row>
    <row r="8" spans="1:5" s="1" customFormat="1" ht="15" customHeight="1" thickTop="1" x14ac:dyDescent="0.25">
      <c r="A8" s="179" t="s">
        <v>59</v>
      </c>
      <c r="B8" s="424" t="s">
        <v>300</v>
      </c>
      <c r="C8" s="62">
        <v>99711601</v>
      </c>
      <c r="D8" s="191">
        <v>0</v>
      </c>
      <c r="E8" s="246">
        <v>81378702</v>
      </c>
    </row>
    <row r="9" spans="1:5" s="1" customFormat="1" ht="24" x14ac:dyDescent="0.25">
      <c r="A9" s="182" t="s">
        <v>60</v>
      </c>
      <c r="B9" s="425" t="s">
        <v>301</v>
      </c>
      <c r="C9" s="23">
        <v>59215183</v>
      </c>
      <c r="D9" s="192">
        <v>0</v>
      </c>
      <c r="E9" s="50">
        <v>54657234</v>
      </c>
    </row>
    <row r="10" spans="1:5" s="1" customFormat="1" ht="15" customHeight="1" x14ac:dyDescent="0.25">
      <c r="A10" s="182" t="s">
        <v>61</v>
      </c>
      <c r="B10" s="425" t="s">
        <v>302</v>
      </c>
      <c r="C10" s="23">
        <v>8857445</v>
      </c>
      <c r="D10" s="192">
        <v>0</v>
      </c>
      <c r="E10" s="50">
        <v>8735011</v>
      </c>
    </row>
    <row r="11" spans="1:5" s="1" customFormat="1" ht="15" customHeight="1" x14ac:dyDescent="0.25">
      <c r="A11" s="185" t="s">
        <v>62</v>
      </c>
      <c r="B11" s="426" t="s">
        <v>303</v>
      </c>
      <c r="C11" s="227">
        <f>SUM(C8:C10)</f>
        <v>167784229</v>
      </c>
      <c r="D11" s="193">
        <v>0</v>
      </c>
      <c r="E11" s="751">
        <f>SUM(E8:E10)</f>
        <v>144770947</v>
      </c>
    </row>
    <row r="12" spans="1:5" s="1" customFormat="1" ht="15" customHeight="1" x14ac:dyDescent="0.25">
      <c r="A12" s="182" t="s">
        <v>63</v>
      </c>
      <c r="B12" s="425" t="s">
        <v>312</v>
      </c>
      <c r="C12" s="486">
        <v>0</v>
      </c>
      <c r="D12" s="192">
        <v>0</v>
      </c>
      <c r="E12" s="752">
        <v>0</v>
      </c>
    </row>
    <row r="13" spans="1:5" s="1" customFormat="1" ht="15" customHeight="1" x14ac:dyDescent="0.25">
      <c r="A13" s="182" t="s">
        <v>64</v>
      </c>
      <c r="B13" s="425" t="s">
        <v>313</v>
      </c>
      <c r="C13" s="486">
        <v>0</v>
      </c>
      <c r="D13" s="192">
        <v>0</v>
      </c>
      <c r="E13" s="752">
        <v>0</v>
      </c>
    </row>
    <row r="14" spans="1:5" s="1" customFormat="1" ht="15" customHeight="1" x14ac:dyDescent="0.25">
      <c r="A14" s="185" t="s">
        <v>65</v>
      </c>
      <c r="B14" s="426" t="s">
        <v>304</v>
      </c>
      <c r="C14" s="227">
        <f>SUM(C12:C13)</f>
        <v>0</v>
      </c>
      <c r="D14" s="193">
        <v>0</v>
      </c>
      <c r="E14" s="751">
        <f>SUM(E12:E13)</f>
        <v>0</v>
      </c>
    </row>
    <row r="15" spans="1:5" s="1" customFormat="1" x14ac:dyDescent="0.25">
      <c r="A15" s="182" t="s">
        <v>66</v>
      </c>
      <c r="B15" s="425" t="s">
        <v>305</v>
      </c>
      <c r="C15" s="23">
        <v>73656638</v>
      </c>
      <c r="D15" s="192">
        <v>0</v>
      </c>
      <c r="E15" s="50">
        <v>82896040</v>
      </c>
    </row>
    <row r="16" spans="1:5" s="1" customFormat="1" ht="15" customHeight="1" x14ac:dyDescent="0.25">
      <c r="A16" s="182" t="s">
        <v>67</v>
      </c>
      <c r="B16" s="425" t="s">
        <v>306</v>
      </c>
      <c r="C16" s="23">
        <v>10146721</v>
      </c>
      <c r="D16" s="192">
        <v>0</v>
      </c>
      <c r="E16" s="50">
        <v>11044099</v>
      </c>
    </row>
    <row r="17" spans="1:5" s="1" customFormat="1" ht="15" customHeight="1" x14ac:dyDescent="0.25">
      <c r="A17" s="182" t="s">
        <v>68</v>
      </c>
      <c r="B17" s="425" t="s">
        <v>521</v>
      </c>
      <c r="C17" s="23">
        <v>60062823</v>
      </c>
      <c r="D17" s="192">
        <v>0</v>
      </c>
      <c r="E17" s="50">
        <v>196090350</v>
      </c>
    </row>
    <row r="18" spans="1:5" s="1" customFormat="1" ht="15" customHeight="1" x14ac:dyDescent="0.25">
      <c r="A18" s="182">
        <v>11</v>
      </c>
      <c r="B18" s="425" t="s">
        <v>522</v>
      </c>
      <c r="C18" s="23">
        <v>7746598</v>
      </c>
      <c r="D18" s="192"/>
      <c r="E18" s="50">
        <v>25331092</v>
      </c>
    </row>
    <row r="19" spans="1:5" s="1" customFormat="1" ht="15" customHeight="1" x14ac:dyDescent="0.25">
      <c r="A19" s="185">
        <v>12</v>
      </c>
      <c r="B19" s="426" t="s">
        <v>527</v>
      </c>
      <c r="C19" s="227">
        <f>SUM(C15:C18)</f>
        <v>151612780</v>
      </c>
      <c r="D19" s="193">
        <v>0</v>
      </c>
      <c r="E19" s="751">
        <f>SUM(E15:E18)</f>
        <v>315361581</v>
      </c>
    </row>
    <row r="20" spans="1:5" s="1" customFormat="1" ht="15" customHeight="1" x14ac:dyDescent="0.25">
      <c r="A20" s="182">
        <v>13</v>
      </c>
      <c r="B20" s="425" t="s">
        <v>523</v>
      </c>
      <c r="C20" s="23">
        <v>11860692</v>
      </c>
      <c r="D20" s="192">
        <v>0</v>
      </c>
      <c r="E20" s="50">
        <v>7942046</v>
      </c>
    </row>
    <row r="21" spans="1:5" s="1" customFormat="1" ht="15" customHeight="1" x14ac:dyDescent="0.25">
      <c r="A21" s="182">
        <v>14</v>
      </c>
      <c r="B21" s="425" t="s">
        <v>524</v>
      </c>
      <c r="C21" s="23">
        <v>68044852</v>
      </c>
      <c r="D21" s="192">
        <v>0</v>
      </c>
      <c r="E21" s="50">
        <v>58176046</v>
      </c>
    </row>
    <row r="22" spans="1:5" s="1" customFormat="1" ht="15" customHeight="1" x14ac:dyDescent="0.25">
      <c r="A22" s="182">
        <v>15</v>
      </c>
      <c r="B22" s="425" t="s">
        <v>525</v>
      </c>
      <c r="C22" s="23">
        <v>279500</v>
      </c>
      <c r="D22" s="192">
        <v>0</v>
      </c>
      <c r="E22" s="50">
        <v>110500</v>
      </c>
    </row>
    <row r="23" spans="1:5" s="1" customFormat="1" ht="15" customHeight="1" x14ac:dyDescent="0.25">
      <c r="A23" s="182">
        <v>16</v>
      </c>
      <c r="B23" s="425" t="s">
        <v>526</v>
      </c>
      <c r="C23" s="23">
        <v>64015</v>
      </c>
      <c r="D23" s="192">
        <v>0</v>
      </c>
      <c r="E23" s="50">
        <v>0</v>
      </c>
    </row>
    <row r="24" spans="1:5" ht="15" customHeight="1" x14ac:dyDescent="0.25">
      <c r="A24" s="185">
        <v>17</v>
      </c>
      <c r="B24" s="426" t="s">
        <v>528</v>
      </c>
      <c r="C24" s="227">
        <f>SUM(C20:C23)</f>
        <v>80249059</v>
      </c>
      <c r="D24" s="193">
        <v>0</v>
      </c>
      <c r="E24" s="751">
        <f>SUM(E20:E23)</f>
        <v>66228592</v>
      </c>
    </row>
    <row r="25" spans="1:5" ht="15" customHeight="1" x14ac:dyDescent="0.25">
      <c r="A25" s="182">
        <v>18</v>
      </c>
      <c r="B25" s="425" t="s">
        <v>529</v>
      </c>
      <c r="C25" s="23">
        <v>41098108</v>
      </c>
      <c r="D25" s="192">
        <v>0</v>
      </c>
      <c r="E25" s="50">
        <v>37542157</v>
      </c>
    </row>
    <row r="26" spans="1:5" ht="15" customHeight="1" x14ac:dyDescent="0.25">
      <c r="A26" s="182">
        <v>19</v>
      </c>
      <c r="B26" s="425" t="s">
        <v>530</v>
      </c>
      <c r="C26" s="23">
        <v>14546158</v>
      </c>
      <c r="D26" s="192">
        <v>0</v>
      </c>
      <c r="E26" s="50">
        <v>12617434</v>
      </c>
    </row>
    <row r="27" spans="1:5" ht="15" customHeight="1" x14ac:dyDescent="0.25">
      <c r="A27" s="182">
        <v>20</v>
      </c>
      <c r="B27" s="425" t="s">
        <v>531</v>
      </c>
      <c r="C27" s="23">
        <v>10978804</v>
      </c>
      <c r="D27" s="192">
        <v>0</v>
      </c>
      <c r="E27" s="50">
        <v>8929721</v>
      </c>
    </row>
    <row r="28" spans="1:5" ht="15" customHeight="1" x14ac:dyDescent="0.25">
      <c r="A28" s="185">
        <v>21</v>
      </c>
      <c r="B28" s="426" t="s">
        <v>532</v>
      </c>
      <c r="C28" s="227">
        <f>SUM(C25:C27)</f>
        <v>66623070</v>
      </c>
      <c r="D28" s="193">
        <v>0</v>
      </c>
      <c r="E28" s="751">
        <f>SUM(E25:E27)</f>
        <v>59089312</v>
      </c>
    </row>
    <row r="29" spans="1:5" ht="15" customHeight="1" x14ac:dyDescent="0.25">
      <c r="A29" s="185">
        <v>22</v>
      </c>
      <c r="B29" s="426" t="s">
        <v>307</v>
      </c>
      <c r="C29" s="34">
        <v>52886350</v>
      </c>
      <c r="D29" s="193">
        <v>0</v>
      </c>
      <c r="E29" s="72">
        <v>57750888</v>
      </c>
    </row>
    <row r="30" spans="1:5" ht="15" customHeight="1" x14ac:dyDescent="0.25">
      <c r="A30" s="185">
        <v>23</v>
      </c>
      <c r="B30" s="426" t="s">
        <v>308</v>
      </c>
      <c r="C30" s="34">
        <v>106246736</v>
      </c>
      <c r="D30" s="193">
        <v>0</v>
      </c>
      <c r="E30" s="72">
        <v>74250994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13391794</v>
      </c>
      <c r="D31" s="490">
        <f>D11+D14+D19-D24-D28-D29-D30</f>
        <v>0</v>
      </c>
      <c r="E31" s="753">
        <f>E11+E14+E19-E24-E28-E29-E30</f>
        <v>202812742</v>
      </c>
    </row>
    <row r="32" spans="1:5" ht="15" customHeight="1" x14ac:dyDescent="0.25">
      <c r="A32" s="182">
        <v>25</v>
      </c>
      <c r="B32" s="477" t="s">
        <v>533</v>
      </c>
      <c r="C32" s="486">
        <v>0</v>
      </c>
      <c r="D32" s="192">
        <v>0</v>
      </c>
      <c r="E32" s="752">
        <v>0</v>
      </c>
    </row>
    <row r="33" spans="1:5" ht="24" x14ac:dyDescent="0.25">
      <c r="A33" s="660">
        <v>26</v>
      </c>
      <c r="B33" s="589" t="s">
        <v>534</v>
      </c>
      <c r="C33" s="486">
        <v>0</v>
      </c>
      <c r="D33" s="192">
        <v>0</v>
      </c>
      <c r="E33" s="752">
        <v>0</v>
      </c>
    </row>
    <row r="34" spans="1:5" ht="24" x14ac:dyDescent="0.25">
      <c r="A34" s="660">
        <v>27</v>
      </c>
      <c r="B34" s="589" t="s">
        <v>535</v>
      </c>
      <c r="C34" s="486">
        <v>0</v>
      </c>
      <c r="D34" s="192">
        <v>0</v>
      </c>
      <c r="E34" s="752">
        <v>0</v>
      </c>
    </row>
    <row r="35" spans="1:5" ht="24" x14ac:dyDescent="0.25">
      <c r="A35" s="182">
        <v>28</v>
      </c>
      <c r="B35" s="661" t="s">
        <v>536</v>
      </c>
      <c r="C35" s="486">
        <v>1743</v>
      </c>
      <c r="D35" s="192">
        <v>0</v>
      </c>
      <c r="E35" s="184">
        <v>3666</v>
      </c>
    </row>
    <row r="36" spans="1:5" ht="15" customHeight="1" x14ac:dyDescent="0.25">
      <c r="A36" s="182">
        <v>29</v>
      </c>
      <c r="B36" s="477" t="s">
        <v>537</v>
      </c>
      <c r="C36" s="554">
        <v>0</v>
      </c>
      <c r="D36" s="478">
        <v>0</v>
      </c>
      <c r="E36" s="479">
        <v>0</v>
      </c>
    </row>
    <row r="37" spans="1:5" ht="24" x14ac:dyDescent="0.25">
      <c r="A37" s="660">
        <v>30</v>
      </c>
      <c r="B37" s="589" t="s">
        <v>538</v>
      </c>
      <c r="C37" s="554">
        <v>0</v>
      </c>
      <c r="D37" s="478">
        <v>0</v>
      </c>
      <c r="E37" s="479">
        <v>0</v>
      </c>
    </row>
    <row r="38" spans="1:5" ht="24" x14ac:dyDescent="0.25">
      <c r="A38" s="660">
        <v>31</v>
      </c>
      <c r="B38" s="589" t="s">
        <v>539</v>
      </c>
      <c r="C38" s="554">
        <v>0</v>
      </c>
      <c r="D38" s="478">
        <v>0</v>
      </c>
      <c r="E38" s="479">
        <v>0</v>
      </c>
    </row>
    <row r="39" spans="1:5" ht="23.4" thickBot="1" x14ac:dyDescent="0.3">
      <c r="A39" s="664">
        <v>32</v>
      </c>
      <c r="B39" s="665" t="s">
        <v>540</v>
      </c>
      <c r="C39" s="487">
        <f>SUM(C32:C38)</f>
        <v>1743</v>
      </c>
      <c r="D39" s="749">
        <f>SUM(D32:D38)</f>
        <v>0</v>
      </c>
      <c r="E39" s="214">
        <f>SUM(E32:E38)</f>
        <v>3666</v>
      </c>
    </row>
    <row r="40" spans="1:5" ht="15" customHeight="1" thickTop="1" x14ac:dyDescent="0.25">
      <c r="A40" s="178"/>
      <c r="B40" s="174"/>
      <c r="C40" s="175"/>
      <c r="D40" s="175"/>
      <c r="E40" s="224" t="s">
        <v>311</v>
      </c>
    </row>
    <row r="41" spans="1:5" ht="15" customHeight="1" x14ac:dyDescent="0.25">
      <c r="A41" s="178"/>
      <c r="B41" s="174"/>
      <c r="C41" s="175"/>
      <c r="D41" s="175"/>
      <c r="E41" s="224" t="str">
        <f>E2</f>
        <v>a  6/2021. (V.28.) önkormányzati rendelethez</v>
      </c>
    </row>
    <row r="42" spans="1:5" ht="15" customHeight="1" x14ac:dyDescent="0.25">
      <c r="A42" s="178"/>
      <c r="C42" s="175"/>
      <c r="D42" s="175"/>
      <c r="E42" s="175"/>
    </row>
    <row r="43" spans="1:5" ht="15" customHeight="1" thickBot="1" x14ac:dyDescent="0.3">
      <c r="A43" s="178"/>
      <c r="B43" s="174"/>
      <c r="C43" s="10"/>
      <c r="D43" s="15"/>
      <c r="E43" s="5" t="s">
        <v>520</v>
      </c>
    </row>
    <row r="44" spans="1:5" ht="48.75" customHeight="1" thickTop="1" x14ac:dyDescent="0.25">
      <c r="A44" s="29" t="s">
        <v>138</v>
      </c>
      <c r="B44" s="30" t="s">
        <v>120</v>
      </c>
      <c r="C44" s="203" t="s">
        <v>136</v>
      </c>
      <c r="D44" s="30" t="s">
        <v>20</v>
      </c>
      <c r="E44" s="31" t="s">
        <v>22</v>
      </c>
    </row>
    <row r="45" spans="1:5" ht="15" customHeight="1" thickBot="1" x14ac:dyDescent="0.3">
      <c r="A45" s="46" t="s">
        <v>438</v>
      </c>
      <c r="B45" s="47" t="s">
        <v>452</v>
      </c>
      <c r="C45" s="423" t="s">
        <v>440</v>
      </c>
      <c r="D45" s="47" t="s">
        <v>441</v>
      </c>
      <c r="E45" s="48" t="s">
        <v>453</v>
      </c>
    </row>
    <row r="46" spans="1:5" ht="15" customHeight="1" thickTop="1" x14ac:dyDescent="0.25">
      <c r="A46" s="663">
        <v>33</v>
      </c>
      <c r="B46" s="589" t="s">
        <v>545</v>
      </c>
      <c r="C46" s="750">
        <v>14200000</v>
      </c>
      <c r="D46" s="478">
        <v>0</v>
      </c>
      <c r="E46" s="479">
        <v>0</v>
      </c>
    </row>
    <row r="47" spans="1:5" ht="24" x14ac:dyDescent="0.25">
      <c r="A47" s="660">
        <v>34</v>
      </c>
      <c r="B47" s="589" t="s">
        <v>541</v>
      </c>
      <c r="C47" s="486">
        <v>0</v>
      </c>
      <c r="D47" s="192">
        <v>0</v>
      </c>
      <c r="E47" s="184">
        <v>0</v>
      </c>
    </row>
    <row r="48" spans="1:5" ht="15" customHeight="1" x14ac:dyDescent="0.25">
      <c r="A48" s="660">
        <v>35</v>
      </c>
      <c r="B48" s="589" t="s">
        <v>542</v>
      </c>
      <c r="C48" s="486">
        <v>6093</v>
      </c>
      <c r="D48" s="192">
        <v>0</v>
      </c>
      <c r="E48" s="184">
        <v>19185</v>
      </c>
    </row>
    <row r="49" spans="1:6" ht="15" customHeight="1" x14ac:dyDescent="0.25">
      <c r="A49" s="660">
        <v>36</v>
      </c>
      <c r="B49" s="589" t="s">
        <v>544</v>
      </c>
      <c r="C49" s="486">
        <v>0</v>
      </c>
      <c r="D49" s="192">
        <v>0</v>
      </c>
      <c r="E49" s="184">
        <v>0</v>
      </c>
    </row>
    <row r="50" spans="1:6" ht="15" customHeight="1" x14ac:dyDescent="0.25">
      <c r="A50" s="660">
        <v>37</v>
      </c>
      <c r="B50" s="589" t="s">
        <v>543</v>
      </c>
      <c r="C50" s="486">
        <v>0</v>
      </c>
      <c r="D50" s="192">
        <v>0</v>
      </c>
      <c r="E50" s="184">
        <v>0</v>
      </c>
    </row>
    <row r="51" spans="1:6" ht="15" customHeight="1" x14ac:dyDescent="0.25">
      <c r="A51" s="185">
        <v>38</v>
      </c>
      <c r="B51" s="662" t="s">
        <v>546</v>
      </c>
      <c r="C51" s="227">
        <f>SUM(C46:C50)</f>
        <v>14206093</v>
      </c>
      <c r="D51" s="490">
        <f>SUM(D46:D50)</f>
        <v>0</v>
      </c>
      <c r="E51" s="187">
        <f>SUM(E46:E50)</f>
        <v>19185</v>
      </c>
    </row>
    <row r="52" spans="1:6" ht="18" customHeight="1" thickBot="1" x14ac:dyDescent="0.3">
      <c r="A52" s="188">
        <v>39</v>
      </c>
      <c r="B52" s="427" t="s">
        <v>309</v>
      </c>
      <c r="C52" s="489">
        <f>C39-C51</f>
        <v>-14204350</v>
      </c>
      <c r="D52" s="194">
        <v>0</v>
      </c>
      <c r="E52" s="190">
        <f>E39-E51</f>
        <v>-15519</v>
      </c>
    </row>
    <row r="53" spans="1:6" ht="18" customHeight="1" thickTop="1" thickBot="1" x14ac:dyDescent="0.3">
      <c r="A53" s="188">
        <v>40</v>
      </c>
      <c r="B53" s="427" t="s">
        <v>547</v>
      </c>
      <c r="C53" s="489">
        <f>C31+C52</f>
        <v>-812556</v>
      </c>
      <c r="D53" s="194">
        <v>0</v>
      </c>
      <c r="E53" s="190">
        <f>E31+E52</f>
        <v>202797223</v>
      </c>
    </row>
    <row r="54" spans="1:6" ht="18" customHeight="1" thickTop="1" x14ac:dyDescent="0.25">
      <c r="B54" s="153"/>
      <c r="C54" s="157"/>
      <c r="D54" s="157"/>
      <c r="E54" s="157"/>
    </row>
    <row r="55" spans="1:6" x14ac:dyDescent="0.25">
      <c r="B55" s="153"/>
      <c r="C55" s="157"/>
      <c r="D55" s="157"/>
      <c r="E55" s="157"/>
      <c r="F55" s="225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2"/>
      <c r="D57" s="152"/>
      <c r="E57" s="152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7"/>
      <c r="D59" s="157"/>
      <c r="E59" s="157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F63" s="225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389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6/2021. (V.28.)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1009" t="s">
        <v>769</v>
      </c>
      <c r="B4" s="1009"/>
      <c r="C4" s="1009"/>
      <c r="D4" s="1009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520</v>
      </c>
    </row>
    <row r="7" spans="1:5" s="15" customFormat="1" ht="24.6" thickTop="1" x14ac:dyDescent="0.25">
      <c r="A7" s="29" t="s">
        <v>138</v>
      </c>
      <c r="B7" s="30" t="s">
        <v>120</v>
      </c>
      <c r="C7" s="31" t="s">
        <v>22</v>
      </c>
      <c r="D7" s="154"/>
    </row>
    <row r="8" spans="1:5" s="15" customFormat="1" ht="15" customHeight="1" thickBot="1" x14ac:dyDescent="0.3">
      <c r="A8" s="46" t="s">
        <v>438</v>
      </c>
      <c r="B8" s="47" t="s">
        <v>452</v>
      </c>
      <c r="C8" s="48" t="s">
        <v>440</v>
      </c>
      <c r="D8" s="154"/>
    </row>
    <row r="9" spans="1:5" s="1" customFormat="1" ht="15" customHeight="1" thickTop="1" x14ac:dyDescent="0.25">
      <c r="A9" s="179" t="s">
        <v>59</v>
      </c>
      <c r="B9" s="180" t="s">
        <v>1</v>
      </c>
      <c r="C9" s="754">
        <v>476801809</v>
      </c>
      <c r="D9" s="152"/>
      <c r="E9" s="491"/>
    </row>
    <row r="10" spans="1:5" s="1" customFormat="1" ht="15" customHeight="1" x14ac:dyDescent="0.25">
      <c r="A10" s="182" t="s">
        <v>60</v>
      </c>
      <c r="B10" s="183" t="s">
        <v>2</v>
      </c>
      <c r="C10" s="755">
        <v>366077214</v>
      </c>
      <c r="D10" s="152"/>
      <c r="E10" s="491"/>
    </row>
    <row r="11" spans="1:5" s="1" customFormat="1" ht="15" customHeight="1" x14ac:dyDescent="0.25">
      <c r="A11" s="185" t="s">
        <v>61</v>
      </c>
      <c r="B11" s="186" t="s">
        <v>3</v>
      </c>
      <c r="C11" s="229">
        <f>C9-C10</f>
        <v>110724595</v>
      </c>
      <c r="D11" s="152"/>
      <c r="E11" s="492"/>
    </row>
    <row r="12" spans="1:5" s="1" customFormat="1" ht="15" customHeight="1" x14ac:dyDescent="0.25">
      <c r="A12" s="182" t="s">
        <v>62</v>
      </c>
      <c r="B12" s="183" t="s">
        <v>4</v>
      </c>
      <c r="C12" s="755">
        <v>127486624</v>
      </c>
      <c r="D12" s="152"/>
      <c r="E12" s="491"/>
    </row>
    <row r="13" spans="1:5" s="1" customFormat="1" ht="15" customHeight="1" x14ac:dyDescent="0.25">
      <c r="A13" s="182" t="s">
        <v>63</v>
      </c>
      <c r="B13" s="183" t="s">
        <v>5</v>
      </c>
      <c r="C13" s="755">
        <v>22293666</v>
      </c>
      <c r="D13" s="152"/>
      <c r="E13" s="491"/>
    </row>
    <row r="14" spans="1:5" s="1" customFormat="1" ht="15" customHeight="1" x14ac:dyDescent="0.25">
      <c r="A14" s="185" t="s">
        <v>64</v>
      </c>
      <c r="B14" s="186" t="s">
        <v>6</v>
      </c>
      <c r="C14" s="229">
        <f>C12-C13</f>
        <v>105192958</v>
      </c>
      <c r="D14" s="152"/>
      <c r="E14" s="492"/>
    </row>
    <row r="15" spans="1:5" s="1" customFormat="1" ht="15" customHeight="1" x14ac:dyDescent="0.25">
      <c r="A15" s="185" t="s">
        <v>65</v>
      </c>
      <c r="B15" s="186" t="s">
        <v>7</v>
      </c>
      <c r="C15" s="229">
        <f>C11+C14</f>
        <v>215917553</v>
      </c>
      <c r="D15" s="152"/>
      <c r="E15" s="492"/>
    </row>
    <row r="16" spans="1:5" s="1" customFormat="1" ht="15" customHeight="1" x14ac:dyDescent="0.25">
      <c r="A16" s="182" t="s">
        <v>66</v>
      </c>
      <c r="B16" s="183" t="s">
        <v>8</v>
      </c>
      <c r="C16" s="228">
        <v>0</v>
      </c>
      <c r="D16" s="152"/>
      <c r="E16" s="492"/>
    </row>
    <row r="17" spans="1:5" s="1" customFormat="1" ht="15" customHeight="1" x14ac:dyDescent="0.25">
      <c r="A17" s="182" t="s">
        <v>67</v>
      </c>
      <c r="B17" s="183" t="s">
        <v>9</v>
      </c>
      <c r="C17" s="228">
        <v>0</v>
      </c>
      <c r="D17" s="152"/>
      <c r="E17" s="492"/>
    </row>
    <row r="18" spans="1:5" s="1" customFormat="1" ht="15" customHeight="1" x14ac:dyDescent="0.25">
      <c r="A18" s="185" t="s">
        <v>68</v>
      </c>
      <c r="B18" s="186" t="s">
        <v>10</v>
      </c>
      <c r="C18" s="229">
        <v>0</v>
      </c>
      <c r="D18" s="152"/>
    </row>
    <row r="19" spans="1:5" s="1" customFormat="1" ht="15" customHeight="1" x14ac:dyDescent="0.25">
      <c r="A19" s="182" t="s">
        <v>122</v>
      </c>
      <c r="B19" s="183" t="s">
        <v>11</v>
      </c>
      <c r="C19" s="228">
        <v>0</v>
      </c>
      <c r="D19" s="152"/>
    </row>
    <row r="20" spans="1:5" s="1" customFormat="1" ht="15" customHeight="1" x14ac:dyDescent="0.25">
      <c r="A20" s="182" t="s">
        <v>69</v>
      </c>
      <c r="B20" s="183" t="s">
        <v>12</v>
      </c>
      <c r="C20" s="228">
        <v>0</v>
      </c>
      <c r="D20" s="152"/>
    </row>
    <row r="21" spans="1:5" s="1" customFormat="1" ht="15" customHeight="1" x14ac:dyDescent="0.25">
      <c r="A21" s="185" t="s">
        <v>123</v>
      </c>
      <c r="B21" s="186" t="s">
        <v>13</v>
      </c>
      <c r="C21" s="229">
        <v>0</v>
      </c>
      <c r="D21" s="152"/>
    </row>
    <row r="22" spans="1:5" s="1" customFormat="1" ht="15" customHeight="1" x14ac:dyDescent="0.25">
      <c r="A22" s="185" t="s">
        <v>124</v>
      </c>
      <c r="B22" s="186" t="s">
        <v>14</v>
      </c>
      <c r="C22" s="229">
        <v>0</v>
      </c>
      <c r="D22" s="152"/>
    </row>
    <row r="23" spans="1:5" s="1" customFormat="1" ht="15" customHeight="1" x14ac:dyDescent="0.25">
      <c r="A23" s="185" t="s">
        <v>125</v>
      </c>
      <c r="B23" s="186" t="s">
        <v>15</v>
      </c>
      <c r="C23" s="229">
        <f>C15+C22</f>
        <v>215917553</v>
      </c>
      <c r="D23" s="152"/>
    </row>
    <row r="24" spans="1:5" s="1" customFormat="1" ht="15" customHeight="1" x14ac:dyDescent="0.25">
      <c r="A24" s="185" t="s">
        <v>70</v>
      </c>
      <c r="B24" s="186" t="s">
        <v>16</v>
      </c>
      <c r="C24" s="756">
        <v>8157485</v>
      </c>
      <c r="D24" s="8"/>
    </row>
    <row r="25" spans="1:5" ht="15" customHeight="1" x14ac:dyDescent="0.25">
      <c r="A25" s="185" t="s">
        <v>126</v>
      </c>
      <c r="B25" s="186" t="s">
        <v>17</v>
      </c>
      <c r="C25" s="229">
        <f>C15-C24</f>
        <v>207760068</v>
      </c>
    </row>
    <row r="26" spans="1:5" ht="15" customHeight="1" x14ac:dyDescent="0.25">
      <c r="A26" s="185" t="s">
        <v>127</v>
      </c>
      <c r="B26" s="186" t="s">
        <v>19</v>
      </c>
      <c r="C26" s="229">
        <v>0</v>
      </c>
    </row>
    <row r="27" spans="1:5" ht="15" customHeight="1" thickBot="1" x14ac:dyDescent="0.3">
      <c r="A27" s="188" t="s">
        <v>58</v>
      </c>
      <c r="B27" s="189" t="s">
        <v>18</v>
      </c>
      <c r="C27" s="230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F75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390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6/2021. (V.28.)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1009" t="s">
        <v>770</v>
      </c>
      <c r="B4" s="1009"/>
      <c r="C4" s="1009"/>
      <c r="D4" s="1009"/>
      <c r="E4" s="1009"/>
      <c r="F4" s="1009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520</v>
      </c>
    </row>
    <row r="6" spans="1:6" s="15" customFormat="1" ht="24.6" thickTop="1" x14ac:dyDescent="0.25">
      <c r="A6" s="29" t="s">
        <v>138</v>
      </c>
      <c r="B6" s="30" t="s">
        <v>120</v>
      </c>
      <c r="C6" s="30" t="s">
        <v>133</v>
      </c>
      <c r="D6" s="30" t="s">
        <v>134</v>
      </c>
      <c r="E6" s="30" t="s">
        <v>135</v>
      </c>
      <c r="F6" s="31" t="s">
        <v>137</v>
      </c>
    </row>
    <row r="7" spans="1:6" s="15" customFormat="1" ht="15" customHeight="1" thickBot="1" x14ac:dyDescent="0.3">
      <c r="A7" s="46" t="s">
        <v>438</v>
      </c>
      <c r="B7" s="47" t="s">
        <v>439</v>
      </c>
      <c r="C7" s="47" t="s">
        <v>440</v>
      </c>
      <c r="D7" s="47" t="s">
        <v>441</v>
      </c>
      <c r="E7" s="47" t="s">
        <v>442</v>
      </c>
      <c r="F7" s="48" t="s">
        <v>443</v>
      </c>
    </row>
    <row r="8" spans="1:6" s="1" customFormat="1" ht="24.6" thickTop="1" x14ac:dyDescent="0.25">
      <c r="A8" s="179" t="s">
        <v>59</v>
      </c>
      <c r="B8" s="503" t="s">
        <v>325</v>
      </c>
      <c r="C8" s="45">
        <v>45246378</v>
      </c>
      <c r="D8" s="45">
        <v>30544249</v>
      </c>
      <c r="E8" s="45">
        <v>30544249</v>
      </c>
      <c r="F8" s="509">
        <f>E8/D8</f>
        <v>1</v>
      </c>
    </row>
    <row r="9" spans="1:6" s="1" customFormat="1" ht="24" x14ac:dyDescent="0.25">
      <c r="A9" s="182" t="s">
        <v>60</v>
      </c>
      <c r="B9" s="504" t="s">
        <v>326</v>
      </c>
      <c r="C9" s="23">
        <v>15431100</v>
      </c>
      <c r="D9" s="23">
        <v>15909150</v>
      </c>
      <c r="E9" s="23">
        <v>15909150</v>
      </c>
      <c r="F9" s="510">
        <f>E9/D9</f>
        <v>1</v>
      </c>
    </row>
    <row r="10" spans="1:6" s="1" customFormat="1" ht="24" x14ac:dyDescent="0.25">
      <c r="A10" s="182" t="s">
        <v>61</v>
      </c>
      <c r="B10" s="504" t="s">
        <v>327</v>
      </c>
      <c r="C10" s="23">
        <v>5827000</v>
      </c>
      <c r="D10" s="23">
        <v>5851641</v>
      </c>
      <c r="E10" s="23">
        <v>5851641</v>
      </c>
      <c r="F10" s="510">
        <f>E10/D10</f>
        <v>1</v>
      </c>
    </row>
    <row r="11" spans="1:6" s="1" customFormat="1" ht="24" x14ac:dyDescent="0.25">
      <c r="A11" s="182" t="s">
        <v>62</v>
      </c>
      <c r="B11" s="669" t="s">
        <v>328</v>
      </c>
      <c r="C11" s="23">
        <v>1800000</v>
      </c>
      <c r="D11" s="23">
        <v>2256500</v>
      </c>
      <c r="E11" s="23">
        <v>2256500</v>
      </c>
      <c r="F11" s="510">
        <f>E11/D11</f>
        <v>1</v>
      </c>
    </row>
    <row r="12" spans="1:6" s="1" customFormat="1" ht="24" x14ac:dyDescent="0.25">
      <c r="A12" s="182" t="s">
        <v>63</v>
      </c>
      <c r="B12" s="671" t="s">
        <v>548</v>
      </c>
      <c r="C12" s="23">
        <v>0</v>
      </c>
      <c r="D12" s="23">
        <v>28258500</v>
      </c>
      <c r="E12" s="23">
        <v>28258500</v>
      </c>
      <c r="F12" s="510">
        <f t="shared" ref="F12" si="0">E12/D12</f>
        <v>1</v>
      </c>
    </row>
    <row r="13" spans="1:6" s="1" customFormat="1" ht="15" customHeight="1" x14ac:dyDescent="0.25">
      <c r="A13" s="182" t="s">
        <v>64</v>
      </c>
      <c r="B13" s="671" t="s">
        <v>816</v>
      </c>
      <c r="C13" s="23">
        <v>0</v>
      </c>
      <c r="D13" s="23">
        <v>76000</v>
      </c>
      <c r="E13" s="23">
        <v>76000</v>
      </c>
      <c r="F13" s="510">
        <f t="shared" ref="F13" si="1">E13/D13</f>
        <v>1</v>
      </c>
    </row>
    <row r="14" spans="1:6" s="1" customFormat="1" ht="24" x14ac:dyDescent="0.25">
      <c r="A14" s="231" t="s">
        <v>65</v>
      </c>
      <c r="B14" s="670" t="s">
        <v>817</v>
      </c>
      <c r="C14" s="38">
        <f>SUM(C8:C13)</f>
        <v>68304478</v>
      </c>
      <c r="D14" s="38">
        <f t="shared" ref="D14:E14" si="2">SUM(D8:D13)</f>
        <v>82896040</v>
      </c>
      <c r="E14" s="38">
        <f t="shared" si="2"/>
        <v>82896040</v>
      </c>
      <c r="F14" s="511">
        <f t="shared" ref="F14:F35" si="3">E14/D14</f>
        <v>1</v>
      </c>
    </row>
    <row r="15" spans="1:6" s="1" customFormat="1" ht="24" x14ac:dyDescent="0.25">
      <c r="A15" s="231" t="s">
        <v>66</v>
      </c>
      <c r="B15" s="672" t="s">
        <v>330</v>
      </c>
      <c r="C15" s="38">
        <v>17099910</v>
      </c>
      <c r="D15" s="38">
        <v>8605067</v>
      </c>
      <c r="E15" s="38">
        <f>SUM(E16:E18)</f>
        <v>8605067</v>
      </c>
      <c r="F15" s="511">
        <f t="shared" si="3"/>
        <v>1</v>
      </c>
    </row>
    <row r="16" spans="1:6" s="1" customFormat="1" ht="24" x14ac:dyDescent="0.25">
      <c r="A16" s="182" t="s">
        <v>67</v>
      </c>
      <c r="B16" s="896" t="s">
        <v>702</v>
      </c>
      <c r="C16" s="844">
        <v>0</v>
      </c>
      <c r="D16" s="844">
        <v>0</v>
      </c>
      <c r="E16" s="23">
        <v>5686219</v>
      </c>
      <c r="F16" s="510"/>
    </row>
    <row r="17" spans="1:6" s="1" customFormat="1" ht="15" customHeight="1" x14ac:dyDescent="0.25">
      <c r="A17" s="182" t="s">
        <v>68</v>
      </c>
      <c r="B17" s="896" t="s">
        <v>703</v>
      </c>
      <c r="C17" s="844">
        <v>0</v>
      </c>
      <c r="D17" s="844">
        <v>0</v>
      </c>
      <c r="E17" s="23">
        <v>1635364</v>
      </c>
      <c r="F17" s="510"/>
    </row>
    <row r="18" spans="1:6" s="1" customFormat="1" ht="15" customHeight="1" x14ac:dyDescent="0.25">
      <c r="A18" s="660">
        <v>11</v>
      </c>
      <c r="B18" s="589" t="s">
        <v>704</v>
      </c>
      <c r="C18" s="844">
        <v>0</v>
      </c>
      <c r="D18" s="844">
        <v>0</v>
      </c>
      <c r="E18" s="23">
        <v>1283484</v>
      </c>
      <c r="F18" s="511"/>
    </row>
    <row r="19" spans="1:6" s="1" customFormat="1" ht="22.8" x14ac:dyDescent="0.25">
      <c r="A19" s="185">
        <v>12</v>
      </c>
      <c r="B19" s="673" t="s">
        <v>818</v>
      </c>
      <c r="C19" s="34">
        <f>C14+C15</f>
        <v>85404388</v>
      </c>
      <c r="D19" s="34">
        <f t="shared" ref="D19:E19" si="4">D14+D15</f>
        <v>91501107</v>
      </c>
      <c r="E19" s="34">
        <f t="shared" si="4"/>
        <v>91501107</v>
      </c>
      <c r="F19" s="512">
        <f t="shared" si="3"/>
        <v>1</v>
      </c>
    </row>
    <row r="20" spans="1:6" s="1" customFormat="1" ht="15" customHeight="1" x14ac:dyDescent="0.25">
      <c r="A20" s="231">
        <v>13</v>
      </c>
      <c r="B20" s="505" t="s">
        <v>819</v>
      </c>
      <c r="C20" s="38">
        <v>0</v>
      </c>
      <c r="D20" s="38">
        <v>195000</v>
      </c>
      <c r="E20" s="38">
        <v>195000</v>
      </c>
      <c r="F20" s="512">
        <f t="shared" ref="F20" si="5">E20/D20</f>
        <v>1</v>
      </c>
    </row>
    <row r="21" spans="1:6" s="1" customFormat="1" ht="24" x14ac:dyDescent="0.25">
      <c r="A21" s="231">
        <v>14</v>
      </c>
      <c r="B21" s="505" t="s">
        <v>696</v>
      </c>
      <c r="C21" s="38">
        <v>136908866</v>
      </c>
      <c r="D21" s="38">
        <v>195683115</v>
      </c>
      <c r="E21" s="38">
        <f>SUM(E22:E23)</f>
        <v>195683115</v>
      </c>
      <c r="F21" s="512">
        <f t="shared" si="3"/>
        <v>1</v>
      </c>
    </row>
    <row r="22" spans="1:6" s="1" customFormat="1" ht="24" x14ac:dyDescent="0.25">
      <c r="A22" s="182">
        <v>15</v>
      </c>
      <c r="B22" s="896" t="s">
        <v>700</v>
      </c>
      <c r="C22" s="23">
        <v>0</v>
      </c>
      <c r="D22" s="23">
        <v>0</v>
      </c>
      <c r="E22" s="23">
        <v>77428104</v>
      </c>
      <c r="F22" s="512"/>
    </row>
    <row r="23" spans="1:6" s="1" customFormat="1" ht="15" customHeight="1" x14ac:dyDescent="0.25">
      <c r="A23" s="182">
        <v>16</v>
      </c>
      <c r="B23" s="504" t="s">
        <v>701</v>
      </c>
      <c r="C23" s="23">
        <v>0</v>
      </c>
      <c r="D23" s="23">
        <v>0</v>
      </c>
      <c r="E23" s="23">
        <v>118255011</v>
      </c>
      <c r="F23" s="510"/>
    </row>
    <row r="24" spans="1:6" s="1" customFormat="1" ht="22.8" x14ac:dyDescent="0.25">
      <c r="A24" s="185">
        <v>17</v>
      </c>
      <c r="B24" s="506" t="s">
        <v>820</v>
      </c>
      <c r="C24" s="34">
        <f>C20+C21</f>
        <v>136908866</v>
      </c>
      <c r="D24" s="34">
        <f t="shared" ref="D24:E24" si="6">D20+D21</f>
        <v>195878115</v>
      </c>
      <c r="E24" s="34">
        <f t="shared" si="6"/>
        <v>195878115</v>
      </c>
      <c r="F24" s="511">
        <f t="shared" si="3"/>
        <v>1</v>
      </c>
    </row>
    <row r="25" spans="1:6" s="1" customFormat="1" ht="15" customHeight="1" x14ac:dyDescent="0.25">
      <c r="A25" s="231">
        <v>18</v>
      </c>
      <c r="B25" s="505" t="s">
        <v>331</v>
      </c>
      <c r="C25" s="38">
        <v>63000000</v>
      </c>
      <c r="D25" s="38">
        <v>57612853</v>
      </c>
      <c r="E25" s="38">
        <f>SUM(E26:E27)</f>
        <v>57612853</v>
      </c>
      <c r="F25" s="511">
        <f t="shared" si="3"/>
        <v>1</v>
      </c>
    </row>
    <row r="26" spans="1:6" s="1" customFormat="1" ht="15" customHeight="1" x14ac:dyDescent="0.25">
      <c r="A26" s="182">
        <v>19</v>
      </c>
      <c r="B26" s="504" t="s">
        <v>332</v>
      </c>
      <c r="C26" s="23">
        <v>0</v>
      </c>
      <c r="D26" s="23">
        <v>0</v>
      </c>
      <c r="E26" s="42">
        <v>42354157</v>
      </c>
      <c r="F26" s="510"/>
    </row>
    <row r="27" spans="1:6" s="1" customFormat="1" ht="15" customHeight="1" x14ac:dyDescent="0.25">
      <c r="A27" s="182">
        <v>20</v>
      </c>
      <c r="B27" s="504" t="s">
        <v>333</v>
      </c>
      <c r="C27" s="23">
        <v>0</v>
      </c>
      <c r="D27" s="23">
        <v>0</v>
      </c>
      <c r="E27" s="42">
        <v>15258696</v>
      </c>
      <c r="F27" s="510"/>
    </row>
    <row r="28" spans="1:6" s="1" customFormat="1" ht="15" customHeight="1" x14ac:dyDescent="0.25">
      <c r="A28" s="182">
        <v>21</v>
      </c>
      <c r="B28" s="504" t="s">
        <v>334</v>
      </c>
      <c r="C28" s="23">
        <v>19000000</v>
      </c>
      <c r="D28" s="23">
        <v>19881852</v>
      </c>
      <c r="E28" s="23">
        <f>SUM(E29)</f>
        <v>19881852</v>
      </c>
      <c r="F28" s="510">
        <f t="shared" si="3"/>
        <v>1</v>
      </c>
    </row>
    <row r="29" spans="1:6" s="1" customFormat="1" ht="24" x14ac:dyDescent="0.25">
      <c r="A29" s="232">
        <v>22</v>
      </c>
      <c r="B29" s="507" t="s">
        <v>336</v>
      </c>
      <c r="C29" s="23">
        <v>0</v>
      </c>
      <c r="D29" s="23">
        <v>0</v>
      </c>
      <c r="E29" s="42">
        <v>19881852</v>
      </c>
      <c r="F29" s="513"/>
    </row>
    <row r="30" spans="1:6" s="1" customFormat="1" ht="15" customHeight="1" x14ac:dyDescent="0.25">
      <c r="A30" s="182">
        <v>23</v>
      </c>
      <c r="B30" s="504" t="s">
        <v>337</v>
      </c>
      <c r="C30" s="23">
        <v>2000000</v>
      </c>
      <c r="D30" s="23">
        <v>0</v>
      </c>
      <c r="E30" s="23">
        <v>0</v>
      </c>
      <c r="F30" s="956"/>
    </row>
    <row r="31" spans="1:6" s="1" customFormat="1" ht="24" x14ac:dyDescent="0.25">
      <c r="A31" s="232">
        <v>24</v>
      </c>
      <c r="B31" s="507" t="s">
        <v>335</v>
      </c>
      <c r="C31" s="23">
        <v>0</v>
      </c>
      <c r="D31" s="23">
        <v>0</v>
      </c>
      <c r="E31" s="42">
        <v>0</v>
      </c>
      <c r="F31" s="513"/>
    </row>
    <row r="32" spans="1:6" s="1" customFormat="1" ht="15" customHeight="1" x14ac:dyDescent="0.25">
      <c r="A32" s="182">
        <v>25</v>
      </c>
      <c r="B32" s="504" t="s">
        <v>338</v>
      </c>
      <c r="C32" s="23">
        <v>21500000</v>
      </c>
      <c r="D32" s="23">
        <v>292460</v>
      </c>
      <c r="E32" s="23">
        <f>SUM(E33)</f>
        <v>292460</v>
      </c>
      <c r="F32" s="510">
        <f t="shared" si="3"/>
        <v>1</v>
      </c>
    </row>
    <row r="33" spans="1:6" s="1" customFormat="1" ht="15" customHeight="1" x14ac:dyDescent="0.25">
      <c r="A33" s="232">
        <v>26</v>
      </c>
      <c r="B33" s="507" t="s">
        <v>339</v>
      </c>
      <c r="C33" s="23">
        <v>0</v>
      </c>
      <c r="D33" s="23">
        <v>0</v>
      </c>
      <c r="E33" s="42">
        <v>292460</v>
      </c>
      <c r="F33" s="513"/>
    </row>
    <row r="34" spans="1:6" s="1" customFormat="1" ht="15" customHeight="1" x14ac:dyDescent="0.25">
      <c r="A34" s="231">
        <v>27</v>
      </c>
      <c r="B34" s="505" t="s">
        <v>821</v>
      </c>
      <c r="C34" s="38">
        <f>C28+C30+C32</f>
        <v>42500000</v>
      </c>
      <c r="D34" s="38">
        <f>D28+D30+D32</f>
        <v>20174312</v>
      </c>
      <c r="E34" s="38">
        <f>E28+E30+E32</f>
        <v>20174312</v>
      </c>
      <c r="F34" s="511">
        <f t="shared" si="3"/>
        <v>1</v>
      </c>
    </row>
    <row r="35" spans="1:6" s="56" customFormat="1" ht="15" customHeight="1" x14ac:dyDescent="0.25">
      <c r="A35" s="231">
        <v>28</v>
      </c>
      <c r="B35" s="505" t="s">
        <v>340</v>
      </c>
      <c r="C35" s="38">
        <v>500000</v>
      </c>
      <c r="D35" s="38">
        <v>558601</v>
      </c>
      <c r="E35" s="38">
        <v>558601</v>
      </c>
      <c r="F35" s="511">
        <f t="shared" si="3"/>
        <v>1</v>
      </c>
    </row>
    <row r="36" spans="1:6" ht="18" customHeight="1" thickBot="1" x14ac:dyDescent="0.3">
      <c r="A36" s="188">
        <v>29</v>
      </c>
      <c r="B36" s="508" t="s">
        <v>822</v>
      </c>
      <c r="C36" s="116">
        <f>C25+C34+C35</f>
        <v>106000000</v>
      </c>
      <c r="D36" s="116">
        <f>D25+D34+D35</f>
        <v>78345766</v>
      </c>
      <c r="E36" s="116">
        <f>E25+E34+E35</f>
        <v>78345766</v>
      </c>
      <c r="F36" s="514">
        <f>E36/D36</f>
        <v>1</v>
      </c>
    </row>
    <row r="37" spans="1:6" s="56" customFormat="1" ht="6" customHeight="1" thickTop="1" x14ac:dyDescent="0.25">
      <c r="A37" s="9"/>
      <c r="B37" s="9"/>
      <c r="C37" s="9"/>
      <c r="D37" s="9"/>
      <c r="E37" s="9"/>
      <c r="F37" s="9"/>
    </row>
    <row r="38" spans="1:6" s="56" customFormat="1" ht="15" customHeight="1" x14ac:dyDescent="0.25">
      <c r="A38" s="178"/>
      <c r="B38" s="172"/>
      <c r="C38" s="173"/>
      <c r="D38" s="173"/>
      <c r="E38" s="173"/>
      <c r="F38" s="5" t="s">
        <v>391</v>
      </c>
    </row>
    <row r="39" spans="1:6" s="56" customFormat="1" ht="15" customHeight="1" x14ac:dyDescent="0.25">
      <c r="A39" s="178"/>
      <c r="B39" s="757"/>
      <c r="C39" s="173"/>
      <c r="D39" s="173"/>
      <c r="E39" s="173"/>
      <c r="F39" s="5" t="str">
        <f>F2</f>
        <v>a  6/2021. (V.28.) önkormányzati rendelethez</v>
      </c>
    </row>
    <row r="40" spans="1:6" s="56" customFormat="1" ht="15" customHeight="1" x14ac:dyDescent="0.25">
      <c r="A40" s="178"/>
      <c r="B40" s="172"/>
      <c r="C40" s="173"/>
      <c r="D40" s="173"/>
      <c r="E40" s="173"/>
      <c r="F40" s="5"/>
    </row>
    <row r="41" spans="1:6" s="56" customFormat="1" ht="13.2" thickBot="1" x14ac:dyDescent="0.3">
      <c r="A41" s="178"/>
      <c r="B41" s="172"/>
      <c r="C41" s="173"/>
      <c r="D41" s="173"/>
      <c r="E41" s="173"/>
      <c r="F41" s="5" t="s">
        <v>520</v>
      </c>
    </row>
    <row r="42" spans="1:6" s="56" customFormat="1" ht="24.6" thickTop="1" x14ac:dyDescent="0.25">
      <c r="A42" s="29" t="s">
        <v>138</v>
      </c>
      <c r="B42" s="30" t="s">
        <v>120</v>
      </c>
      <c r="C42" s="30" t="s">
        <v>133</v>
      </c>
      <c r="D42" s="30" t="s">
        <v>134</v>
      </c>
      <c r="E42" s="30" t="s">
        <v>135</v>
      </c>
      <c r="F42" s="31" t="s">
        <v>137</v>
      </c>
    </row>
    <row r="43" spans="1:6" s="56" customFormat="1" ht="15" customHeight="1" thickBot="1" x14ac:dyDescent="0.3">
      <c r="A43" s="46" t="s">
        <v>438</v>
      </c>
      <c r="B43" s="47" t="s">
        <v>439</v>
      </c>
      <c r="C43" s="47" t="s">
        <v>440</v>
      </c>
      <c r="D43" s="47" t="s">
        <v>441</v>
      </c>
      <c r="E43" s="47" t="s">
        <v>442</v>
      </c>
      <c r="F43" s="48" t="s">
        <v>443</v>
      </c>
    </row>
    <row r="44" spans="1:6" s="56" customFormat="1" ht="15" customHeight="1" thickTop="1" x14ac:dyDescent="0.25">
      <c r="A44" s="179">
        <v>30</v>
      </c>
      <c r="B44" s="503" t="s">
        <v>341</v>
      </c>
      <c r="C44" s="45">
        <v>49000</v>
      </c>
      <c r="D44" s="45">
        <v>49000</v>
      </c>
      <c r="E44" s="45">
        <v>109014</v>
      </c>
      <c r="F44" s="233">
        <f>E44/D44</f>
        <v>2.2247755102040818</v>
      </c>
    </row>
    <row r="45" spans="1:6" s="56" customFormat="1" ht="15" customHeight="1" x14ac:dyDescent="0.25">
      <c r="A45" s="516">
        <v>31</v>
      </c>
      <c r="B45" s="504" t="s">
        <v>342</v>
      </c>
      <c r="C45" s="23">
        <v>44482000</v>
      </c>
      <c r="D45" s="23">
        <v>48567000</v>
      </c>
      <c r="E45" s="23">
        <v>48797664</v>
      </c>
      <c r="F45" s="233">
        <f t="shared" ref="F45:F69" si="7">E45/D45</f>
        <v>1.0047493977392057</v>
      </c>
    </row>
    <row r="46" spans="1:6" s="1" customFormat="1" ht="15" customHeight="1" x14ac:dyDescent="0.25">
      <c r="A46" s="515">
        <v>32</v>
      </c>
      <c r="B46" s="504" t="s">
        <v>343</v>
      </c>
      <c r="C46" s="23">
        <v>5425000</v>
      </c>
      <c r="D46" s="23">
        <v>5525000</v>
      </c>
      <c r="E46" s="23">
        <v>5872081</v>
      </c>
      <c r="F46" s="233">
        <f t="shared" si="7"/>
        <v>1.0628200904977376</v>
      </c>
    </row>
    <row r="47" spans="1:6" s="1" customFormat="1" ht="15" customHeight="1" x14ac:dyDescent="0.25">
      <c r="A47" s="516">
        <v>33</v>
      </c>
      <c r="B47" s="504" t="s">
        <v>344</v>
      </c>
      <c r="C47" s="23">
        <v>8005000</v>
      </c>
      <c r="D47" s="23">
        <v>8005000</v>
      </c>
      <c r="E47" s="23">
        <v>8735011</v>
      </c>
      <c r="F47" s="233">
        <f t="shared" si="7"/>
        <v>1.091194378513429</v>
      </c>
    </row>
    <row r="48" spans="1:6" s="1" customFormat="1" ht="15" customHeight="1" x14ac:dyDescent="0.25">
      <c r="A48" s="515">
        <v>34</v>
      </c>
      <c r="B48" s="504" t="s">
        <v>345</v>
      </c>
      <c r="C48" s="23">
        <v>15472000</v>
      </c>
      <c r="D48" s="23">
        <v>16448000</v>
      </c>
      <c r="E48" s="23">
        <v>16796200</v>
      </c>
      <c r="F48" s="233">
        <f t="shared" si="7"/>
        <v>1.021169747081712</v>
      </c>
    </row>
    <row r="49" spans="1:6" s="1" customFormat="1" ht="15" customHeight="1" x14ac:dyDescent="0.25">
      <c r="A49" s="957">
        <v>35</v>
      </c>
      <c r="B49" s="504" t="s">
        <v>823</v>
      </c>
      <c r="C49" s="23">
        <v>1868000</v>
      </c>
      <c r="D49" s="23">
        <v>1868000</v>
      </c>
      <c r="E49" s="23">
        <v>1940000</v>
      </c>
      <c r="F49" s="233">
        <f t="shared" si="7"/>
        <v>1.0385438972162742</v>
      </c>
    </row>
    <row r="50" spans="1:6" s="1" customFormat="1" ht="15" customHeight="1" x14ac:dyDescent="0.25">
      <c r="A50" s="516">
        <v>36</v>
      </c>
      <c r="B50" s="504" t="s">
        <v>549</v>
      </c>
      <c r="C50" s="23">
        <v>0</v>
      </c>
      <c r="D50" s="23">
        <v>0</v>
      </c>
      <c r="E50" s="23">
        <v>3666</v>
      </c>
      <c r="F50" s="959"/>
    </row>
    <row r="51" spans="1:6" s="1" customFormat="1" ht="15.75" customHeight="1" x14ac:dyDescent="0.25">
      <c r="A51" s="516">
        <v>37</v>
      </c>
      <c r="B51" s="504" t="s">
        <v>494</v>
      </c>
      <c r="C51" s="23">
        <v>1503</v>
      </c>
      <c r="D51" s="23">
        <v>3048</v>
      </c>
      <c r="E51" s="23">
        <v>20165</v>
      </c>
      <c r="F51" s="233">
        <f t="shared" si="7"/>
        <v>6.6158136482939636</v>
      </c>
    </row>
    <row r="52" spans="1:6" s="1" customFormat="1" ht="18" customHeight="1" x14ac:dyDescent="0.25">
      <c r="A52" s="185">
        <v>38</v>
      </c>
      <c r="B52" s="506" t="s">
        <v>824</v>
      </c>
      <c r="C52" s="34">
        <f>SUM(C44:C51)</f>
        <v>75302503</v>
      </c>
      <c r="D52" s="34">
        <f>SUM(D44:D51)</f>
        <v>80465048</v>
      </c>
      <c r="E52" s="34">
        <f>SUM(E44:E51)</f>
        <v>82273801</v>
      </c>
      <c r="F52" s="235">
        <f t="shared" si="7"/>
        <v>1.0224787413287817</v>
      </c>
    </row>
    <row r="53" spans="1:6" s="1" customFormat="1" ht="15.75" customHeight="1" x14ac:dyDescent="0.25">
      <c r="A53" s="516">
        <v>39</v>
      </c>
      <c r="B53" s="504" t="s">
        <v>827</v>
      </c>
      <c r="C53" s="23">
        <v>0</v>
      </c>
      <c r="D53" s="23">
        <v>24600000</v>
      </c>
      <c r="E53" s="23">
        <v>24600000</v>
      </c>
      <c r="F53" s="233">
        <f t="shared" ref="F53:F55" si="8">E53/D53</f>
        <v>1</v>
      </c>
    </row>
    <row r="54" spans="1:6" s="1" customFormat="1" ht="15.75" customHeight="1" x14ac:dyDescent="0.25">
      <c r="A54" s="958">
        <v>40</v>
      </c>
      <c r="B54" s="504" t="s">
        <v>826</v>
      </c>
      <c r="C54" s="23">
        <v>0</v>
      </c>
      <c r="D54" s="23">
        <v>196850</v>
      </c>
      <c r="E54" s="23">
        <v>196850</v>
      </c>
      <c r="F54" s="233"/>
    </row>
    <row r="55" spans="1:6" s="1" customFormat="1" ht="18" customHeight="1" x14ac:dyDescent="0.25">
      <c r="A55" s="185">
        <v>41</v>
      </c>
      <c r="B55" s="506" t="s">
        <v>825</v>
      </c>
      <c r="C55" s="34">
        <f>SUM(C53:C54)</f>
        <v>0</v>
      </c>
      <c r="D55" s="34">
        <f t="shared" ref="D55:E55" si="9">SUM(D53:D54)</f>
        <v>24796850</v>
      </c>
      <c r="E55" s="34">
        <f t="shared" si="9"/>
        <v>24796850</v>
      </c>
      <c r="F55" s="235">
        <f t="shared" si="8"/>
        <v>1</v>
      </c>
    </row>
    <row r="56" spans="1:6" s="1" customFormat="1" ht="15" customHeight="1" x14ac:dyDescent="0.25">
      <c r="A56" s="182">
        <v>42</v>
      </c>
      <c r="B56" s="504" t="s">
        <v>346</v>
      </c>
      <c r="C56" s="23">
        <v>0</v>
      </c>
      <c r="D56" s="23">
        <v>0</v>
      </c>
      <c r="E56" s="23">
        <f>SUM(E57)</f>
        <v>45445</v>
      </c>
      <c r="F56" s="959"/>
    </row>
    <row r="57" spans="1:6" s="1" customFormat="1" ht="15" customHeight="1" x14ac:dyDescent="0.25">
      <c r="A57" s="182">
        <v>43</v>
      </c>
      <c r="B57" s="507" t="s">
        <v>664</v>
      </c>
      <c r="C57" s="42">
        <v>0</v>
      </c>
      <c r="D57" s="42">
        <v>0</v>
      </c>
      <c r="E57" s="42">
        <v>45445</v>
      </c>
      <c r="F57" s="234"/>
    </row>
    <row r="58" spans="1:6" s="1" customFormat="1" ht="18" customHeight="1" x14ac:dyDescent="0.25">
      <c r="A58" s="185">
        <v>44</v>
      </c>
      <c r="B58" s="506" t="s">
        <v>828</v>
      </c>
      <c r="C58" s="34">
        <f>C56</f>
        <v>0</v>
      </c>
      <c r="D58" s="34">
        <f>D56</f>
        <v>0</v>
      </c>
      <c r="E58" s="34">
        <f>E56</f>
        <v>45445</v>
      </c>
      <c r="F58" s="960"/>
    </row>
    <row r="59" spans="1:6" s="1" customFormat="1" ht="24" x14ac:dyDescent="0.25">
      <c r="A59" s="182">
        <v>45</v>
      </c>
      <c r="B59" s="504" t="s">
        <v>698</v>
      </c>
      <c r="C59" s="23">
        <v>3748490</v>
      </c>
      <c r="D59" s="23">
        <v>3748490</v>
      </c>
      <c r="E59" s="23">
        <f>SUM(E60)</f>
        <v>3748490</v>
      </c>
      <c r="F59" s="233">
        <f t="shared" si="7"/>
        <v>1</v>
      </c>
    </row>
    <row r="60" spans="1:6" s="1" customFormat="1" ht="14.25" customHeight="1" x14ac:dyDescent="0.25">
      <c r="A60" s="232">
        <v>46</v>
      </c>
      <c r="B60" s="507" t="s">
        <v>347</v>
      </c>
      <c r="C60" s="42">
        <v>0</v>
      </c>
      <c r="D60" s="42">
        <v>0</v>
      </c>
      <c r="E60" s="42">
        <v>3748490</v>
      </c>
      <c r="F60" s="234"/>
    </row>
    <row r="61" spans="1:6" s="1" customFormat="1" ht="15" customHeight="1" x14ac:dyDescent="0.25">
      <c r="A61" s="182">
        <v>47</v>
      </c>
      <c r="B61" s="504" t="s">
        <v>699</v>
      </c>
      <c r="C61" s="23">
        <v>65000</v>
      </c>
      <c r="D61" s="23">
        <v>212000</v>
      </c>
      <c r="E61" s="23">
        <f>SUM(E62)</f>
        <v>212235</v>
      </c>
      <c r="F61" s="233">
        <f t="shared" si="7"/>
        <v>1.0011084905660377</v>
      </c>
    </row>
    <row r="62" spans="1:6" s="1" customFormat="1" ht="15" customHeight="1" x14ac:dyDescent="0.25">
      <c r="A62" s="232">
        <v>48</v>
      </c>
      <c r="B62" s="507" t="s">
        <v>348</v>
      </c>
      <c r="C62" s="42">
        <v>0</v>
      </c>
      <c r="D62" s="42">
        <v>0</v>
      </c>
      <c r="E62" s="42">
        <v>212235</v>
      </c>
      <c r="F62" s="234"/>
    </row>
    <row r="63" spans="1:6" s="1" customFormat="1" ht="18" customHeight="1" x14ac:dyDescent="0.25">
      <c r="A63" s="185">
        <v>49</v>
      </c>
      <c r="B63" s="506" t="s">
        <v>829</v>
      </c>
      <c r="C63" s="34">
        <f>C59+C61</f>
        <v>3813490</v>
      </c>
      <c r="D63" s="34">
        <f>D59+D61</f>
        <v>3960490</v>
      </c>
      <c r="E63" s="34">
        <f>E59+E61</f>
        <v>3960725</v>
      </c>
      <c r="F63" s="235">
        <f t="shared" si="7"/>
        <v>1.0000593360922512</v>
      </c>
    </row>
    <row r="64" spans="1:6" s="758" customFormat="1" ht="22.8" x14ac:dyDescent="0.25">
      <c r="A64" s="517">
        <v>50</v>
      </c>
      <c r="B64" s="518" t="s">
        <v>830</v>
      </c>
      <c r="C64" s="493">
        <f>C19+C24+C36+C52+C55+C58+C63</f>
        <v>407429247</v>
      </c>
      <c r="D64" s="493">
        <f>D19+D24+D36+D52+D55+D58+D63</f>
        <v>474947376</v>
      </c>
      <c r="E64" s="493">
        <f>E19+E24+E36+E52+E55+E58+E63</f>
        <v>476801809</v>
      </c>
      <c r="F64" s="519">
        <f t="shared" si="7"/>
        <v>1.0039045020431905</v>
      </c>
    </row>
    <row r="65" spans="1:6" s="1" customFormat="1" x14ac:dyDescent="0.25">
      <c r="A65" s="236">
        <v>51</v>
      </c>
      <c r="B65" s="527" t="s">
        <v>349</v>
      </c>
      <c r="C65" s="23">
        <v>125255753</v>
      </c>
      <c r="D65" s="23">
        <v>125255751</v>
      </c>
      <c r="E65" s="23">
        <v>125255751</v>
      </c>
      <c r="F65" s="241">
        <f t="shared" si="7"/>
        <v>1</v>
      </c>
    </row>
    <row r="66" spans="1:6" s="1" customFormat="1" ht="15" customHeight="1" x14ac:dyDescent="0.25">
      <c r="A66" s="237">
        <v>52</v>
      </c>
      <c r="B66" s="505" t="s">
        <v>550</v>
      </c>
      <c r="C66" s="38">
        <f>SUM(C65)</f>
        <v>125255753</v>
      </c>
      <c r="D66" s="38">
        <f t="shared" ref="D66:E66" si="10">SUM(D65)</f>
        <v>125255751</v>
      </c>
      <c r="E66" s="38">
        <f t="shared" si="10"/>
        <v>125255751</v>
      </c>
      <c r="F66" s="240">
        <f t="shared" si="7"/>
        <v>1</v>
      </c>
    </row>
    <row r="67" spans="1:6" s="1" customFormat="1" ht="15" customHeight="1" x14ac:dyDescent="0.25">
      <c r="A67" s="238">
        <v>53</v>
      </c>
      <c r="B67" s="505" t="s">
        <v>350</v>
      </c>
      <c r="C67" s="38">
        <v>0</v>
      </c>
      <c r="D67" s="38">
        <v>2230873</v>
      </c>
      <c r="E67" s="38">
        <v>2230873</v>
      </c>
      <c r="F67" s="240">
        <f t="shared" si="7"/>
        <v>1</v>
      </c>
    </row>
    <row r="68" spans="1:6" s="1" customFormat="1" ht="18" customHeight="1" x14ac:dyDescent="0.25">
      <c r="A68" s="526">
        <v>54</v>
      </c>
      <c r="B68" s="506" t="s">
        <v>752</v>
      </c>
      <c r="C68" s="23">
        <f>C66+C67</f>
        <v>125255753</v>
      </c>
      <c r="D68" s="23">
        <f t="shared" ref="D68:E68" si="11">D66+D67</f>
        <v>127486624</v>
      </c>
      <c r="E68" s="23">
        <f t="shared" si="11"/>
        <v>127486624</v>
      </c>
      <c r="F68" s="239">
        <f t="shared" si="7"/>
        <v>1</v>
      </c>
    </row>
    <row r="69" spans="1:6" s="1" customFormat="1" ht="18" customHeight="1" thickBot="1" x14ac:dyDescent="0.3">
      <c r="A69" s="520">
        <v>55</v>
      </c>
      <c r="B69" s="521" t="s">
        <v>551</v>
      </c>
      <c r="C69" s="528">
        <f>C68</f>
        <v>125255753</v>
      </c>
      <c r="D69" s="528">
        <f t="shared" ref="D69:E69" si="12">D68</f>
        <v>127486624</v>
      </c>
      <c r="E69" s="528">
        <f t="shared" si="12"/>
        <v>127486624</v>
      </c>
      <c r="F69" s="519">
        <f t="shared" si="7"/>
        <v>1</v>
      </c>
    </row>
    <row r="70" spans="1:6" s="1" customFormat="1" ht="18" customHeight="1" thickTop="1" thickBot="1" x14ac:dyDescent="0.3">
      <c r="A70" s="522">
        <v>56</v>
      </c>
      <c r="B70" s="523" t="s">
        <v>705</v>
      </c>
      <c r="C70" s="524">
        <f>C64+C69</f>
        <v>532685000</v>
      </c>
      <c r="D70" s="524">
        <f>D64+D69</f>
        <v>602434000</v>
      </c>
      <c r="E70" s="524">
        <f>E64+E69</f>
        <v>604288433</v>
      </c>
      <c r="F70" s="525">
        <f>E70/D70</f>
        <v>1.003078234296205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20.100000000000001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15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</vt:i4>
      </vt:variant>
    </vt:vector>
  </HeadingPairs>
  <TitlesOfParts>
    <vt:vector size="41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2021-05-25T07:31:13Z</cp:lastPrinted>
  <dcterms:created xsi:type="dcterms:W3CDTF">2014-04-11T11:05:02Z</dcterms:created>
  <dcterms:modified xsi:type="dcterms:W3CDTF">2021-05-27T12:34:46Z</dcterms:modified>
</cp:coreProperties>
</file>